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lf-Audit" sheetId="1" state="visible" r:id="rId1"/>
    <sheet xmlns:r="http://schemas.openxmlformats.org/officeDocument/2006/relationships" name="Worked Example" sheetId="2" state="visible" r:id="rId2"/>
    <sheet xmlns:r="http://schemas.openxmlformats.org/officeDocument/2006/relationships" name="Check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i val="1"/>
      <color rgb="00666666"/>
      <sz val="10"/>
    </font>
    <font>
      <b val="1"/>
      <sz val="11"/>
    </font>
  </fonts>
  <fills count="5">
    <fill>
      <patternFill/>
    </fill>
    <fill>
      <patternFill patternType="gray125"/>
    </fill>
    <fill>
      <patternFill patternType="solid">
        <fgColor rgb="FFF2F2F2"/>
      </patternFill>
    </fill>
    <fill>
      <patternFill patternType="solid">
        <fgColor rgb="FFD9EAD3"/>
      </patternFill>
    </fill>
    <fill>
      <patternFill patternType="solid">
        <fgColor rgb="FFFFE69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0" borderId="0" applyAlignment="1" pivotButton="0" quotePrefix="0" xfId="0">
      <alignment vertical="top" wrapText="1"/>
    </xf>
    <xf numFmtId="0" fontId="3" fillId="3" borderId="0" pivotButton="0" quotePrefix="0" xfId="0"/>
    <xf numFmtId="0" fontId="0" fillId="4" borderId="0" pivotButton="0" quotePrefix="0" xfId="0"/>
    <xf numFmtId="0" fontId="0" fillId="3" borderId="0" pivotButton="0" quotePrefix="0" xfId="0"/>
    <xf numFmtId="0" fontId="3" fillId="0" borderId="0" pivotButton="0" quotePrefix="0" xfId="0"/>
    <xf numFmtId="49" fontId="0" fillId="0" borderId="0" pivotButton="0" quotePrefix="0" xfId="0"/>
    <xf numFmtId="0" fontId="3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8"/>
  <sheetViews>
    <sheetView workbookViewId="0">
      <selection activeCell="A1" sqref="A1"/>
    </sheetView>
  </sheetViews>
  <sheetFormatPr baseColWidth="8" defaultRowHeight="15"/>
  <cols>
    <col width="58" customWidth="1" min="1" max="1"/>
    <col width="20" customWidth="1" min="2" max="2"/>
    <col width="62" customWidth="1" min="3" max="3"/>
    <col width="16" customWidth="1" min="4" max="4"/>
  </cols>
  <sheetData>
    <row r="1">
      <c r="A1" s="1" t="inlineStr">
        <is>
          <t>CMA self-audit checklist - companion to the article 'CMA Data Common Rejections: 10 Mistakes Indian Banks Flag'</t>
        </is>
      </c>
    </row>
    <row r="2">
      <c r="A2" s="2" t="inlineStr">
        <is>
          <t>Yellow cells are blank for your own numbers. Fill them, then read the Result column the way a credit officer would.</t>
        </is>
      </c>
    </row>
    <row r="3">
      <c r="A3" s="2" t="inlineStr">
        <is>
          <t>All figures in Rs lakh unless stated</t>
        </is>
      </c>
    </row>
    <row r="4">
      <c r="A4" s="3" t="inlineStr">
        <is>
          <t>Check</t>
        </is>
      </c>
      <c r="B4" s="3" t="inlineStr">
        <is>
          <t>Your input figures</t>
        </is>
      </c>
      <c r="C4" s="3" t="inlineStr">
        <is>
          <t>Officer benchmark / rule</t>
        </is>
      </c>
      <c r="D4" s="3" t="inlineStr">
        <is>
          <t>Result (auto)</t>
        </is>
      </c>
    </row>
    <row r="5">
      <c r="A5" t="inlineStr">
        <is>
          <t>1. DSCR: debt-service cover</t>
        </is>
      </c>
      <c r="C5" s="4" t="inlineStr">
        <is>
          <t>FLAG if DSCR &lt; 1.25 (bank-policy convention, not RBI law)</t>
        </is>
      </c>
      <c r="D5" s="5">
        <f>IF(B10&gt;=1.25,"PASS","FLAG")</f>
        <v/>
      </c>
    </row>
    <row r="6">
      <c r="A6" t="inlineStr">
        <is>
          <t xml:space="preserve">  PAT (profit after tax)</t>
        </is>
      </c>
      <c r="B6" s="6"/>
    </row>
    <row r="7">
      <c r="A7" t="inlineStr">
        <is>
          <t xml:space="preserve">  Depreciation (non-cash)</t>
        </is>
      </c>
      <c r="B7" s="6"/>
    </row>
    <row r="8">
      <c r="A8" t="inlineStr">
        <is>
          <t xml:space="preserve">  Interest on term loans</t>
        </is>
      </c>
      <c r="B8" s="6"/>
    </row>
    <row r="9">
      <c r="A9" t="inlineStr">
        <is>
          <t xml:space="preserve">  Term-loan repayment due</t>
        </is>
      </c>
      <c r="B9" s="6"/>
    </row>
    <row r="10">
      <c r="A10" t="inlineStr">
        <is>
          <t xml:space="preserve">  DSCR (auto)</t>
        </is>
      </c>
      <c r="B10" s="7">
        <f>(B6+B7)/(B8+B9)</f>
        <v/>
      </c>
    </row>
    <row r="11">
      <c r="A11" t="inlineStr">
        <is>
          <t>2. Net sales: Form II vs GST vs ITR filings</t>
        </is>
      </c>
      <c r="C11" s="4" t="inlineStr">
        <is>
          <t>FLAG if max deviation &gt; 5% (practitioner rule of thumb)</t>
        </is>
      </c>
      <c r="D11" s="5">
        <f>IF(B15&lt;=0.05,"PASS","FLAG")</f>
        <v/>
      </c>
    </row>
    <row r="12">
      <c r="A12" t="inlineStr">
        <is>
          <t xml:space="preserve">  Form II net sales</t>
        </is>
      </c>
      <c r="B12" s="6"/>
    </row>
    <row r="13">
      <c r="A13" t="inlineStr">
        <is>
          <t xml:space="preserve">  GST turnover (returns filed)</t>
        </is>
      </c>
      <c r="B13" s="6"/>
    </row>
    <row r="14">
      <c r="A14" t="inlineStr">
        <is>
          <t xml:space="preserve">  ITR turnover (return filed)</t>
        </is>
      </c>
      <c r="B14" s="6"/>
    </row>
    <row r="15">
      <c r="A15" t="inlineStr">
        <is>
          <t xml:space="preserve">  Max deviation from Form II, fraction (auto)</t>
        </is>
      </c>
      <c r="B15" s="7">
        <f>MAX(ABS(B13-B12),ABS(B14-B12))/B12</f>
        <v/>
      </c>
    </row>
    <row r="16">
      <c r="A16" t="inlineStr">
        <is>
          <t>3. Balance sheet balances</t>
        </is>
      </c>
      <c r="C16" s="4" t="inlineStr">
        <is>
          <t>FLAG if total sources differ from total application</t>
        </is>
      </c>
      <c r="D16" s="5">
        <f>IF(B19=0,"PASS","FLAG")</f>
        <v/>
      </c>
    </row>
    <row r="17">
      <c r="A17" t="inlineStr">
        <is>
          <t xml:space="preserve">  Total sources (Form III)</t>
        </is>
      </c>
      <c r="B17" s="6"/>
    </row>
    <row r="18">
      <c r="A18" t="inlineStr">
        <is>
          <t xml:space="preserve">  Total application (Form III)</t>
        </is>
      </c>
      <c r="B18" s="6"/>
    </row>
    <row r="19">
      <c r="A19" t="inlineStr">
        <is>
          <t xml:space="preserve">  Difference (auto)</t>
        </is>
      </c>
      <c r="B19" s="7">
        <f>B17-B18</f>
        <v/>
      </c>
    </row>
    <row r="20">
      <c r="A20" t="inlineStr">
        <is>
          <t>4. Inventory holding days vs past trend</t>
        </is>
      </c>
      <c r="C20" s="4" t="inlineStr">
        <is>
          <t>FLAG if holding days &gt; 1.5x prior-year days</t>
        </is>
      </c>
      <c r="D20" s="5">
        <f>IF(B24&lt;=1.5*B23,"PASS","FLAG")</f>
        <v/>
      </c>
    </row>
    <row r="21">
      <c r="A21" t="inlineStr">
        <is>
          <t xml:space="preserve">  Inventory (Form IV)</t>
        </is>
      </c>
      <c r="B21" s="6"/>
    </row>
    <row r="22">
      <c r="A22" t="inlineStr">
        <is>
          <t xml:space="preserve">  Net sales</t>
        </is>
      </c>
      <c r="B22" s="6"/>
    </row>
    <row r="23">
      <c r="A23" t="inlineStr">
        <is>
          <t xml:space="preserve">  Prior-year holding days</t>
        </is>
      </c>
      <c r="B23" s="6"/>
    </row>
    <row r="24">
      <c r="A24" t="inlineStr">
        <is>
          <t xml:space="preserve">  Holding days (auto)</t>
        </is>
      </c>
      <c r="B24" s="7">
        <f>B21*365/B22</f>
        <v/>
      </c>
    </row>
    <row r="25">
      <c r="A25" t="inlineStr">
        <is>
          <t>5. Debtor collection days vs past trend</t>
        </is>
      </c>
      <c r="C25" s="4" t="inlineStr">
        <is>
          <t>FLAG if collection days &gt; 1.5x prior-year days</t>
        </is>
      </c>
      <c r="D25" s="5">
        <f>IF(B29&lt;=1.5*B28,"PASS","FLAG")</f>
        <v/>
      </c>
    </row>
    <row r="26">
      <c r="A26" t="inlineStr">
        <is>
          <t xml:space="preserve">  Receivables / debtors (Form IV)</t>
        </is>
      </c>
      <c r="B26" s="6"/>
    </row>
    <row r="27">
      <c r="A27" t="inlineStr">
        <is>
          <t xml:space="preserve">  Net sales</t>
        </is>
      </c>
      <c r="B27" s="6"/>
    </row>
    <row r="28">
      <c r="A28" t="inlineStr">
        <is>
          <t xml:space="preserve">  Prior-year collection days</t>
        </is>
      </c>
      <c r="B28" s="6"/>
    </row>
    <row r="29">
      <c r="A29" t="inlineStr">
        <is>
          <t xml:space="preserve">  Collection days (auto)</t>
        </is>
      </c>
      <c r="B29" s="7">
        <f>B26*365/B27</f>
        <v/>
      </c>
    </row>
    <row r="30">
      <c r="A30" t="inlineStr">
        <is>
          <t>6. Current ratio</t>
        </is>
      </c>
      <c r="C30" s="4" t="inlineStr">
        <is>
          <t>FLAG if ratio &lt; 1.33 (Tandon-era bank-policy convention, not RBI law)</t>
        </is>
      </c>
      <c r="D30" s="5">
        <f>IF(B33&gt;=1.33,"PASS","FLAG")</f>
        <v/>
      </c>
    </row>
    <row r="31">
      <c r="A31" t="inlineStr">
        <is>
          <t xml:space="preserve">  Current assets (Form IV)</t>
        </is>
      </c>
      <c r="B31" s="6"/>
    </row>
    <row r="32">
      <c r="A32" t="inlineStr">
        <is>
          <t xml:space="preserve">  Current liabilities (Form IV)</t>
        </is>
      </c>
      <c r="B32" s="6"/>
    </row>
    <row r="33">
      <c r="A33" t="inlineStr">
        <is>
          <t xml:space="preserve">  Current ratio (auto)</t>
        </is>
      </c>
      <c r="B33" s="7">
        <f>B31/B32</f>
        <v/>
      </c>
    </row>
    <row r="34">
      <c r="A34" t="inlineStr">
        <is>
          <t>7. Assumptions stated separately in the CMA</t>
        </is>
      </c>
      <c r="B34" s="6"/>
      <c r="C34" t="inlineStr">
        <is>
          <t>Enter Y or N; Y expected</t>
        </is>
      </c>
      <c r="D34" s="5">
        <f>IF(UPPER(B34)="Y","PASS","FLAG")</f>
        <v/>
      </c>
    </row>
    <row r="35">
      <c r="A35" s="4" t="inlineStr">
        <is>
          <t>8. Year columns labelled: provisional vs projected</t>
        </is>
      </c>
      <c r="B35" s="6"/>
      <c r="C35" s="4" t="inlineStr">
        <is>
          <t>Enter Y or N; Y expected (2 audited + 1 estimate + 2 projected is the common pattern)</t>
        </is>
      </c>
      <c r="D35" s="5">
        <f>IF(UPPER(B35)="Y","PASS","FLAG")</f>
        <v/>
      </c>
    </row>
    <row r="36">
      <c r="A36" t="inlineStr">
        <is>
          <t>9. BG/LC limits disclosed in Form I</t>
        </is>
      </c>
      <c r="B36" s="6"/>
      <c r="C36" t="inlineStr">
        <is>
          <t>Enter Y or N; Y expected</t>
        </is>
      </c>
      <c r="D36" s="5">
        <f>IF(UPPER(B36)="Y","PASS","FLAG")</f>
        <v/>
      </c>
    </row>
    <row r="37">
      <c r="A37" t="inlineStr">
        <is>
          <t>10. Fund flow (Form VI/VI-A): no long-term deficit</t>
        </is>
      </c>
      <c r="B37" s="6"/>
      <c r="C37" t="inlineStr">
        <is>
          <t>Enter Y or N; Y expected</t>
        </is>
      </c>
      <c r="D37" s="5">
        <f>IF(UPPER(B37)="Y","PASS","FLAG")</f>
        <v/>
      </c>
    </row>
    <row r="38">
      <c r="A38" s="8" t="inlineStr">
        <is>
          <t>Total flags (auto)</t>
        </is>
      </c>
      <c r="B38" s="5">
        <f>COUNTIF(D5:D37,"FLAG")</f>
        <v/>
      </c>
      <c r="C38" s="2" t="inlineStr">
        <is>
          <t>Zero means every check passes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8"/>
  <sheetViews>
    <sheetView workbookViewId="0">
      <selection activeCell="A1" sqref="A1"/>
    </sheetView>
  </sheetViews>
  <sheetFormatPr baseColWidth="8" defaultRowHeight="15"/>
  <cols>
    <col width="58" customWidth="1" min="1" max="1"/>
    <col width="20" customWidth="1" min="2" max="2"/>
    <col width="62" customWidth="1" min="3" max="3"/>
    <col width="16" customWidth="1" min="4" max="4"/>
  </cols>
  <sheetData>
    <row r="1">
      <c r="A1" s="1" t="inlineStr">
        <is>
          <t>Worked example: textile SME, cash credit limit Rs 1.2 crore (fictional)</t>
        </is>
      </c>
    </row>
    <row r="2">
      <c r="A2" s="2" t="inlineStr">
        <is>
          <t>Yellow cells hold the example inputs (change them). Green cells are formulas. Check 5 (debtor collection days) is deliberately flagged: 63 days is 1.8x the prior-year 35 days.</t>
        </is>
      </c>
    </row>
    <row r="3">
      <c r="A3" s="2" t="inlineStr">
        <is>
          <t>All figures in Rs lakh unless stated</t>
        </is>
      </c>
    </row>
    <row r="4">
      <c r="A4" s="3" t="inlineStr">
        <is>
          <t>Check</t>
        </is>
      </c>
      <c r="B4" s="3" t="inlineStr">
        <is>
          <t>Your input figures</t>
        </is>
      </c>
      <c r="C4" s="3" t="inlineStr">
        <is>
          <t>Officer benchmark / rule</t>
        </is>
      </c>
      <c r="D4" s="3" t="inlineStr">
        <is>
          <t>Result (auto)</t>
        </is>
      </c>
    </row>
    <row r="5">
      <c r="A5" t="inlineStr">
        <is>
          <t>1. DSCR: debt-service cover</t>
        </is>
      </c>
      <c r="C5" s="4" t="inlineStr">
        <is>
          <t>FLAG if DSCR &lt; 1.25 (bank-policy convention, not RBI law)</t>
        </is>
      </c>
      <c r="D5" s="5">
        <f>IF(B10&gt;=1.25,"PASS","FLAG")</f>
        <v/>
      </c>
    </row>
    <row r="6">
      <c r="A6" t="inlineStr">
        <is>
          <t xml:space="preserve">  PAT (profit after tax)</t>
        </is>
      </c>
      <c r="B6" s="6" t="n">
        <v>62</v>
      </c>
    </row>
    <row r="7">
      <c r="A7" t="inlineStr">
        <is>
          <t xml:space="preserve">  Depreciation (non-cash)</t>
        </is>
      </c>
      <c r="B7" s="6" t="n">
        <v>48</v>
      </c>
    </row>
    <row r="8">
      <c r="A8" t="inlineStr">
        <is>
          <t xml:space="preserve">  Interest on term loans</t>
        </is>
      </c>
      <c r="B8" s="6" t="n">
        <v>34</v>
      </c>
    </row>
    <row r="9">
      <c r="A9" t="inlineStr">
        <is>
          <t xml:space="preserve">  Term-loan repayment due</t>
        </is>
      </c>
      <c r="B9" s="6" t="n">
        <v>36</v>
      </c>
    </row>
    <row r="10">
      <c r="A10" t="inlineStr">
        <is>
          <t xml:space="preserve">  DSCR (auto)</t>
        </is>
      </c>
      <c r="B10" s="7">
        <f>(B6+B7)/(B8+B9)</f>
        <v/>
      </c>
    </row>
    <row r="11">
      <c r="A11" t="inlineStr">
        <is>
          <t>2. Net sales: Form II vs GST vs ITR filings</t>
        </is>
      </c>
      <c r="C11" s="4" t="inlineStr">
        <is>
          <t>FLAG if max deviation &gt; 5% (practitioner rule of thumb)</t>
        </is>
      </c>
      <c r="D11" s="5">
        <f>IF(B15&lt;=0.05,"PASS","FLAG")</f>
        <v/>
      </c>
    </row>
    <row r="12">
      <c r="A12" t="inlineStr">
        <is>
          <t xml:space="preserve">  Form II net sales</t>
        </is>
      </c>
      <c r="B12" s="6" t="n">
        <v>730</v>
      </c>
    </row>
    <row r="13">
      <c r="A13" t="inlineStr">
        <is>
          <t xml:space="preserve">  GST turnover (returns filed)</t>
        </is>
      </c>
      <c r="B13" s="6" t="n">
        <v>725</v>
      </c>
    </row>
    <row r="14">
      <c r="A14" t="inlineStr">
        <is>
          <t xml:space="preserve">  ITR turnover (return filed)</t>
        </is>
      </c>
      <c r="B14" s="6" t="n">
        <v>728</v>
      </c>
    </row>
    <row r="15">
      <c r="A15" t="inlineStr">
        <is>
          <t xml:space="preserve">  Max deviation from Form II, fraction (auto)</t>
        </is>
      </c>
      <c r="B15" s="7">
        <f>MAX(ABS(B13-B12),ABS(B14-B12))/B12</f>
        <v/>
      </c>
    </row>
    <row r="16">
      <c r="A16" t="inlineStr">
        <is>
          <t>3. Balance sheet balances</t>
        </is>
      </c>
      <c r="C16" s="4" t="inlineStr">
        <is>
          <t>FLAG if total sources differ from total application</t>
        </is>
      </c>
      <c r="D16" s="5">
        <f>IF(B19=0,"PASS","FLAG")</f>
        <v/>
      </c>
    </row>
    <row r="17">
      <c r="A17" t="inlineStr">
        <is>
          <t xml:space="preserve">  Total sources (Form III)</t>
        </is>
      </c>
      <c r="B17" s="6" t="n">
        <v>460</v>
      </c>
    </row>
    <row r="18">
      <c r="A18" t="inlineStr">
        <is>
          <t xml:space="preserve">  Total application (Form III)</t>
        </is>
      </c>
      <c r="B18" s="6" t="n">
        <v>460</v>
      </c>
    </row>
    <row r="19">
      <c r="A19" t="inlineStr">
        <is>
          <t xml:space="preserve">  Difference (auto)</t>
        </is>
      </c>
      <c r="B19" s="7">
        <f>B17-B18</f>
        <v/>
      </c>
    </row>
    <row r="20">
      <c r="A20" t="inlineStr">
        <is>
          <t>4. Inventory holding days vs past trend</t>
        </is>
      </c>
      <c r="C20" s="4" t="inlineStr">
        <is>
          <t>FLAG if holding days &gt; 1.5x prior-year days</t>
        </is>
      </c>
      <c r="D20" s="5">
        <f>IF(B24&lt;=1.5*B23,"PASS","FLAG")</f>
        <v/>
      </c>
    </row>
    <row r="21">
      <c r="A21" t="inlineStr">
        <is>
          <t xml:space="preserve">  Inventory (Form IV)</t>
        </is>
      </c>
      <c r="B21" s="6" t="n">
        <v>170</v>
      </c>
    </row>
    <row r="22">
      <c r="A22" t="inlineStr">
        <is>
          <t xml:space="preserve">  Net sales</t>
        </is>
      </c>
      <c r="B22" s="6" t="n">
        <v>730</v>
      </c>
    </row>
    <row r="23">
      <c r="A23" t="inlineStr">
        <is>
          <t xml:space="preserve">  Prior-year holding days</t>
        </is>
      </c>
      <c r="B23" s="6" t="n">
        <v>68</v>
      </c>
    </row>
    <row r="24">
      <c r="A24" t="inlineStr">
        <is>
          <t xml:space="preserve">  Holding days (auto)</t>
        </is>
      </c>
      <c r="B24" s="7">
        <f>B21*365/B22</f>
        <v/>
      </c>
    </row>
    <row r="25">
      <c r="A25" t="inlineStr">
        <is>
          <t>5. Debtor collection days vs past trend</t>
        </is>
      </c>
      <c r="C25" s="4" t="inlineStr">
        <is>
          <t>FLAG if collection days &gt; 1.5x prior-year days</t>
        </is>
      </c>
      <c r="D25" s="5">
        <f>IF(B29&lt;=1.5*B28,"PASS","FLAG")</f>
        <v/>
      </c>
    </row>
    <row r="26">
      <c r="A26" t="inlineStr">
        <is>
          <t xml:space="preserve">  Receivables / debtors (Form IV)</t>
        </is>
      </c>
      <c r="B26" s="6" t="n">
        <v>126</v>
      </c>
    </row>
    <row r="27">
      <c r="A27" t="inlineStr">
        <is>
          <t xml:space="preserve">  Net sales</t>
        </is>
      </c>
      <c r="B27" s="6" t="n">
        <v>730</v>
      </c>
    </row>
    <row r="28">
      <c r="A28" t="inlineStr">
        <is>
          <t xml:space="preserve">  Prior-year collection days</t>
        </is>
      </c>
      <c r="B28" s="6" t="n">
        <v>35</v>
      </c>
    </row>
    <row r="29">
      <c r="A29" t="inlineStr">
        <is>
          <t xml:space="preserve">  Collection days (auto)</t>
        </is>
      </c>
      <c r="B29" s="7">
        <f>B26*365/B27</f>
        <v/>
      </c>
    </row>
    <row r="30">
      <c r="A30" t="inlineStr">
        <is>
          <t>6. Current ratio</t>
        </is>
      </c>
      <c r="C30" s="4" t="inlineStr">
        <is>
          <t>FLAG if ratio &lt; 1.33 (Tandon-era bank-policy convention, not RBI law)</t>
        </is>
      </c>
      <c r="D30" s="5">
        <f>IF(B33&gt;=1.33,"PASS","FLAG")</f>
        <v/>
      </c>
    </row>
    <row r="31">
      <c r="A31" t="inlineStr">
        <is>
          <t xml:space="preserve">  Current assets (Form IV)</t>
        </is>
      </c>
      <c r="B31" s="6" t="n">
        <v>385</v>
      </c>
    </row>
    <row r="32">
      <c r="A32" t="inlineStr">
        <is>
          <t xml:space="preserve">  Current liabilities (Form IV)</t>
        </is>
      </c>
      <c r="B32" s="6" t="n">
        <v>275</v>
      </c>
    </row>
    <row r="33">
      <c r="A33" t="inlineStr">
        <is>
          <t xml:space="preserve">  Current ratio (auto)</t>
        </is>
      </c>
      <c r="B33" s="7">
        <f>B31/B32</f>
        <v/>
      </c>
    </row>
    <row r="34">
      <c r="A34" t="inlineStr">
        <is>
          <t>7. Assumptions stated separately in the CMA</t>
        </is>
      </c>
      <c r="B34" s="6" t="inlineStr">
        <is>
          <t>Y</t>
        </is>
      </c>
      <c r="C34" t="inlineStr">
        <is>
          <t>Enter Y or N; Y expected</t>
        </is>
      </c>
      <c r="D34" s="5">
        <f>IF(UPPER(B34)="Y","PASS","FLAG")</f>
        <v/>
      </c>
    </row>
    <row r="35">
      <c r="A35" s="4" t="inlineStr">
        <is>
          <t>8. Year columns labelled: provisional vs projected</t>
        </is>
      </c>
      <c r="B35" s="6" t="inlineStr">
        <is>
          <t>Y</t>
        </is>
      </c>
      <c r="C35" s="4" t="inlineStr">
        <is>
          <t>Enter Y or N; Y expected (2 audited + 1 estimate + 2 projected is the common pattern)</t>
        </is>
      </c>
      <c r="D35" s="5">
        <f>IF(UPPER(B35)="Y","PASS","FLAG")</f>
        <v/>
      </c>
    </row>
    <row r="36">
      <c r="A36" t="inlineStr">
        <is>
          <t>9. BG/LC limits disclosed in Form I</t>
        </is>
      </c>
      <c r="B36" s="6" t="inlineStr">
        <is>
          <t>Y</t>
        </is>
      </c>
      <c r="C36" t="inlineStr">
        <is>
          <t>Enter Y or N; Y expected</t>
        </is>
      </c>
      <c r="D36" s="5">
        <f>IF(UPPER(B36)="Y","PASS","FLAG")</f>
        <v/>
      </c>
    </row>
    <row r="37">
      <c r="A37" t="inlineStr">
        <is>
          <t>10. Fund flow (Form VI/VI-A): no long-term deficit</t>
        </is>
      </c>
      <c r="B37" s="6" t="inlineStr">
        <is>
          <t>Y</t>
        </is>
      </c>
      <c r="C37" t="inlineStr">
        <is>
          <t>Enter Y or N; Y expected</t>
        </is>
      </c>
      <c r="D37" s="5">
        <f>IF(UPPER(B37)="Y","PASS","FLAG")</f>
        <v/>
      </c>
    </row>
    <row r="38">
      <c r="A38" s="8" t="inlineStr">
        <is>
          <t>Total flags (auto)</t>
        </is>
      </c>
      <c r="B38" s="5">
        <f>COUNTIF(D5:D37,"FLAG")</f>
        <v/>
      </c>
      <c r="C38" s="2" t="inlineStr">
        <is>
          <t>Zero means every check passes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4"/>
  <sheetViews>
    <sheetView workbookViewId="0">
      <selection activeCell="A1" sqref="A1"/>
    </sheetView>
  </sheetViews>
  <sheetFormatPr baseColWidth="8" defaultRowHeight="15"/>
  <cols>
    <col width="26" customWidth="1" min="1" max="1"/>
    <col width="44" customWidth="1" min="2" max="2"/>
    <col width="44" customWidth="1" min="3" max="3"/>
    <col width="14" customWidth="1" min="4" max="4"/>
  </cols>
  <sheetData>
    <row r="1">
      <c r="A1" s="1" t="inlineStr">
        <is>
          <t>Formula verification - every computed cell re-derived</t>
        </is>
      </c>
    </row>
    <row r="2">
      <c r="A2" s="2" t="inlineStr">
        <is>
          <t>Column C reads the live formula from the sheet (FORMULATEXT). Column D compares it with the expected text in column B.</t>
        </is>
      </c>
    </row>
    <row r="3">
      <c r="A3" s="3" t="inlineStr">
        <is>
          <t>Cell</t>
        </is>
      </c>
      <c r="B3" s="3" t="inlineStr">
        <is>
          <t>Expected formula</t>
        </is>
      </c>
      <c r="C3" s="3" t="inlineStr">
        <is>
          <t>Workbook formula</t>
        </is>
      </c>
      <c r="D3" s="3" t="inlineStr">
        <is>
          <t>Match?</t>
        </is>
      </c>
    </row>
    <row r="4">
      <c r="A4" t="inlineStr">
        <is>
          <t>'Self-Audit'!D5</t>
        </is>
      </c>
      <c r="B4" s="9">
        <f>IF(B10&gt;=1.25,"PASS","FLAG")</f>
        <v/>
      </c>
      <c r="C4" s="7">
        <f>FORMULATEXT('Self-Audit'!D5)</f>
        <v/>
      </c>
      <c r="D4" s="7">
        <f>IF(B4=C4,"MATCH","MISMATCH")</f>
        <v/>
      </c>
    </row>
    <row r="5">
      <c r="A5" t="inlineStr">
        <is>
          <t>'Self-Audit'!B10</t>
        </is>
      </c>
      <c r="B5" s="9">
        <f>(B6+B7)/(B8+B9)</f>
        <v/>
      </c>
      <c r="C5" s="7">
        <f>FORMULATEXT('Self-Audit'!B10)</f>
        <v/>
      </c>
      <c r="D5" s="7">
        <f>IF(B5=C5,"MATCH","MISMATCH")</f>
        <v/>
      </c>
    </row>
    <row r="6">
      <c r="A6" t="inlineStr">
        <is>
          <t>'Self-Audit'!D11</t>
        </is>
      </c>
      <c r="B6" s="9">
        <f>IF(B15&lt;=0.05,"PASS","FLAG")</f>
        <v/>
      </c>
      <c r="C6" s="7">
        <f>FORMULATEXT('Self-Audit'!D11)</f>
        <v/>
      </c>
      <c r="D6" s="7">
        <f>IF(B6=C6,"MATCH","MISMATCH")</f>
        <v/>
      </c>
    </row>
    <row r="7">
      <c r="A7" t="inlineStr">
        <is>
          <t>'Self-Audit'!B15</t>
        </is>
      </c>
      <c r="B7" s="9">
        <f>MAX(ABS(B13-B12),ABS(B14-B12))/B12</f>
        <v/>
      </c>
      <c r="C7" s="7">
        <f>FORMULATEXT('Self-Audit'!B15)</f>
        <v/>
      </c>
      <c r="D7" s="7">
        <f>IF(B7=C7,"MATCH","MISMATCH")</f>
        <v/>
      </c>
    </row>
    <row r="8">
      <c r="A8" t="inlineStr">
        <is>
          <t>'Self-Audit'!D16</t>
        </is>
      </c>
      <c r="B8" s="9">
        <f>IF(B19=0,"PASS","FLAG")</f>
        <v/>
      </c>
      <c r="C8" s="7">
        <f>FORMULATEXT('Self-Audit'!D16)</f>
        <v/>
      </c>
      <c r="D8" s="7">
        <f>IF(B8=C8,"MATCH","MISMATCH")</f>
        <v/>
      </c>
    </row>
    <row r="9">
      <c r="A9" t="inlineStr">
        <is>
          <t>'Self-Audit'!B19</t>
        </is>
      </c>
      <c r="B9" s="9">
        <f>B17-B18</f>
        <v/>
      </c>
      <c r="C9" s="7">
        <f>FORMULATEXT('Self-Audit'!B19)</f>
        <v/>
      </c>
      <c r="D9" s="7">
        <f>IF(B9=C9,"MATCH","MISMATCH")</f>
        <v/>
      </c>
    </row>
    <row r="10">
      <c r="A10" t="inlineStr">
        <is>
          <t>'Self-Audit'!D20</t>
        </is>
      </c>
      <c r="B10" s="9">
        <f>IF(B24&lt;=1.5*B23,"PASS","FLAG")</f>
        <v/>
      </c>
      <c r="C10" s="7">
        <f>FORMULATEXT('Self-Audit'!D20)</f>
        <v/>
      </c>
      <c r="D10" s="7">
        <f>IF(B10=C10,"MATCH","MISMATCH")</f>
        <v/>
      </c>
    </row>
    <row r="11">
      <c r="A11" t="inlineStr">
        <is>
          <t>'Self-Audit'!B24</t>
        </is>
      </c>
      <c r="B11" s="9">
        <f>B21*365/B22</f>
        <v/>
      </c>
      <c r="C11" s="7">
        <f>FORMULATEXT('Self-Audit'!B24)</f>
        <v/>
      </c>
      <c r="D11" s="7">
        <f>IF(B11=C11,"MATCH","MISMATCH")</f>
        <v/>
      </c>
    </row>
    <row r="12">
      <c r="A12" t="inlineStr">
        <is>
          <t>'Self-Audit'!D25</t>
        </is>
      </c>
      <c r="B12" s="9">
        <f>IF(B29&lt;=1.5*B28,"PASS","FLAG")</f>
        <v/>
      </c>
      <c r="C12" s="7">
        <f>FORMULATEXT('Self-Audit'!D25)</f>
        <v/>
      </c>
      <c r="D12" s="7">
        <f>IF(B12=C12,"MATCH","MISMATCH")</f>
        <v/>
      </c>
    </row>
    <row r="13">
      <c r="A13" t="inlineStr">
        <is>
          <t>'Self-Audit'!B29</t>
        </is>
      </c>
      <c r="B13" s="9">
        <f>B26*365/B27</f>
        <v/>
      </c>
      <c r="C13" s="7">
        <f>FORMULATEXT('Self-Audit'!B29)</f>
        <v/>
      </c>
      <c r="D13" s="7">
        <f>IF(B13=C13,"MATCH","MISMATCH")</f>
        <v/>
      </c>
    </row>
    <row r="14">
      <c r="A14" t="inlineStr">
        <is>
          <t>'Self-Audit'!D30</t>
        </is>
      </c>
      <c r="B14" s="9">
        <f>IF(B33&gt;=1.33,"PASS","FLAG")</f>
        <v/>
      </c>
      <c r="C14" s="7">
        <f>FORMULATEXT('Self-Audit'!D30)</f>
        <v/>
      </c>
      <c r="D14" s="7">
        <f>IF(B14=C14,"MATCH","MISMATCH")</f>
        <v/>
      </c>
    </row>
    <row r="15">
      <c r="A15" t="inlineStr">
        <is>
          <t>'Self-Audit'!B33</t>
        </is>
      </c>
      <c r="B15" s="9">
        <f>B31/B32</f>
        <v/>
      </c>
      <c r="C15" s="7">
        <f>FORMULATEXT('Self-Audit'!B33)</f>
        <v/>
      </c>
      <c r="D15" s="7">
        <f>IF(B15=C15,"MATCH","MISMATCH")</f>
        <v/>
      </c>
    </row>
    <row r="16">
      <c r="A16" t="inlineStr">
        <is>
          <t>'Self-Audit'!D34</t>
        </is>
      </c>
      <c r="B16" s="9">
        <f>IF(UPPER(B34)="Y","PASS","FLAG")</f>
        <v/>
      </c>
      <c r="C16" s="7">
        <f>FORMULATEXT('Self-Audit'!D34)</f>
        <v/>
      </c>
      <c r="D16" s="7">
        <f>IF(B16=C16,"MATCH","MISMATCH")</f>
        <v/>
      </c>
    </row>
    <row r="17">
      <c r="A17" t="inlineStr">
        <is>
          <t>'Self-Audit'!D35</t>
        </is>
      </c>
      <c r="B17" s="9">
        <f>IF(UPPER(B35)="Y","PASS","FLAG")</f>
        <v/>
      </c>
      <c r="C17" s="7">
        <f>FORMULATEXT('Self-Audit'!D35)</f>
        <v/>
      </c>
      <c r="D17" s="7">
        <f>IF(B17=C17,"MATCH","MISMATCH")</f>
        <v/>
      </c>
    </row>
    <row r="18">
      <c r="A18" t="inlineStr">
        <is>
          <t>'Self-Audit'!D36</t>
        </is>
      </c>
      <c r="B18" s="9">
        <f>IF(UPPER(B36)="Y","PASS","FLAG")</f>
        <v/>
      </c>
      <c r="C18" s="7">
        <f>FORMULATEXT('Self-Audit'!D36)</f>
        <v/>
      </c>
      <c r="D18" s="7">
        <f>IF(B18=C18,"MATCH","MISMATCH")</f>
        <v/>
      </c>
    </row>
    <row r="19">
      <c r="A19" t="inlineStr">
        <is>
          <t>'Self-Audit'!D37</t>
        </is>
      </c>
      <c r="B19" s="9">
        <f>IF(UPPER(B37)="Y","PASS","FLAG")</f>
        <v/>
      </c>
      <c r="C19" s="7">
        <f>FORMULATEXT('Self-Audit'!D37)</f>
        <v/>
      </c>
      <c r="D19" s="7">
        <f>IF(B19=C19,"MATCH","MISMATCH")</f>
        <v/>
      </c>
    </row>
    <row r="20">
      <c r="A20" t="inlineStr">
        <is>
          <t>'Self-Audit'!B38</t>
        </is>
      </c>
      <c r="B20" s="9">
        <f>COUNTIF(D5:D37,"FLAG")</f>
        <v/>
      </c>
      <c r="C20" s="7">
        <f>FORMULATEXT('Self-Audit'!B38)</f>
        <v/>
      </c>
      <c r="D20" s="7">
        <f>IF(B20=C20,"MATCH","MISMATCH")</f>
        <v/>
      </c>
    </row>
    <row r="21">
      <c r="A21" t="inlineStr">
        <is>
          <t>'Worked Example'!D5</t>
        </is>
      </c>
      <c r="B21" s="9">
        <f>IF(B10&gt;=1.25,"PASS","FLAG")</f>
        <v/>
      </c>
      <c r="C21" s="7">
        <f>FORMULATEXT('Worked Example'!D5)</f>
        <v/>
      </c>
      <c r="D21" s="7">
        <f>IF(B21=C21,"MATCH","MISMATCH")</f>
        <v/>
      </c>
    </row>
    <row r="22">
      <c r="A22" t="inlineStr">
        <is>
          <t>'Worked Example'!B10</t>
        </is>
      </c>
      <c r="B22" s="9">
        <f>(B6+B7)/(B8+B9)</f>
        <v/>
      </c>
      <c r="C22" s="7">
        <f>FORMULATEXT('Worked Example'!B10)</f>
        <v/>
      </c>
      <c r="D22" s="7">
        <f>IF(B22=C22,"MATCH","MISMATCH")</f>
        <v/>
      </c>
    </row>
    <row r="23">
      <c r="A23" t="inlineStr">
        <is>
          <t>'Worked Example'!D11</t>
        </is>
      </c>
      <c r="B23" s="9">
        <f>IF(B15&lt;=0.05,"PASS","FLAG")</f>
        <v/>
      </c>
      <c r="C23" s="7">
        <f>FORMULATEXT('Worked Example'!D11)</f>
        <v/>
      </c>
      <c r="D23" s="7">
        <f>IF(B23=C23,"MATCH","MISMATCH")</f>
        <v/>
      </c>
    </row>
    <row r="24">
      <c r="A24" t="inlineStr">
        <is>
          <t>'Worked Example'!B15</t>
        </is>
      </c>
      <c r="B24" s="9">
        <f>MAX(ABS(B13-B12),ABS(B14-B12))/B12</f>
        <v/>
      </c>
      <c r="C24" s="7">
        <f>FORMULATEXT('Worked Example'!B15)</f>
        <v/>
      </c>
      <c r="D24" s="7">
        <f>IF(B24=C24,"MATCH","MISMATCH")</f>
        <v/>
      </c>
    </row>
    <row r="25">
      <c r="A25" t="inlineStr">
        <is>
          <t>'Worked Example'!D16</t>
        </is>
      </c>
      <c r="B25" s="9">
        <f>IF(B19=0,"PASS","FLAG")</f>
        <v/>
      </c>
      <c r="C25" s="7">
        <f>FORMULATEXT('Worked Example'!D16)</f>
        <v/>
      </c>
      <c r="D25" s="7">
        <f>IF(B25=C25,"MATCH","MISMATCH")</f>
        <v/>
      </c>
    </row>
    <row r="26">
      <c r="A26" t="inlineStr">
        <is>
          <t>'Worked Example'!B19</t>
        </is>
      </c>
      <c r="B26" s="9">
        <f>B17-B18</f>
        <v/>
      </c>
      <c r="C26" s="7">
        <f>FORMULATEXT('Worked Example'!B19)</f>
        <v/>
      </c>
      <c r="D26" s="7">
        <f>IF(B26=C26,"MATCH","MISMATCH")</f>
        <v/>
      </c>
    </row>
    <row r="27">
      <c r="A27" t="inlineStr">
        <is>
          <t>'Worked Example'!D20</t>
        </is>
      </c>
      <c r="B27" s="9">
        <f>IF(B24&lt;=1.5*B23,"PASS","FLAG")</f>
        <v/>
      </c>
      <c r="C27" s="7">
        <f>FORMULATEXT('Worked Example'!D20)</f>
        <v/>
      </c>
      <c r="D27" s="7">
        <f>IF(B27=C27,"MATCH","MISMATCH")</f>
        <v/>
      </c>
    </row>
    <row r="28">
      <c r="A28" t="inlineStr">
        <is>
          <t>'Worked Example'!B24</t>
        </is>
      </c>
      <c r="B28" s="9">
        <f>B21*365/B22</f>
        <v/>
      </c>
      <c r="C28" s="7">
        <f>FORMULATEXT('Worked Example'!B24)</f>
        <v/>
      </c>
      <c r="D28" s="7">
        <f>IF(B28=C28,"MATCH","MISMATCH")</f>
        <v/>
      </c>
    </row>
    <row r="29">
      <c r="A29" t="inlineStr">
        <is>
          <t>'Worked Example'!D25</t>
        </is>
      </c>
      <c r="B29" s="9">
        <f>IF(B29&lt;=1.5*B28,"PASS","FLAG")</f>
        <v/>
      </c>
      <c r="C29" s="7">
        <f>FORMULATEXT('Worked Example'!D25)</f>
        <v/>
      </c>
      <c r="D29" s="7">
        <f>IF(B29=C29,"MATCH","MISMATCH")</f>
        <v/>
      </c>
    </row>
    <row r="30">
      <c r="A30" t="inlineStr">
        <is>
          <t>'Worked Example'!B29</t>
        </is>
      </c>
      <c r="B30" s="9">
        <f>B26*365/B27</f>
        <v/>
      </c>
      <c r="C30" s="7">
        <f>FORMULATEXT('Worked Example'!B29)</f>
        <v/>
      </c>
      <c r="D30" s="7">
        <f>IF(B30=C30,"MATCH","MISMATCH")</f>
        <v/>
      </c>
    </row>
    <row r="31">
      <c r="A31" t="inlineStr">
        <is>
          <t>'Worked Example'!D30</t>
        </is>
      </c>
      <c r="B31" s="9">
        <f>IF(B33&gt;=1.33,"PASS","FLAG")</f>
        <v/>
      </c>
      <c r="C31" s="7">
        <f>FORMULATEXT('Worked Example'!D30)</f>
        <v/>
      </c>
      <c r="D31" s="7">
        <f>IF(B31=C31,"MATCH","MISMATCH")</f>
        <v/>
      </c>
    </row>
    <row r="32">
      <c r="A32" t="inlineStr">
        <is>
          <t>'Worked Example'!B33</t>
        </is>
      </c>
      <c r="B32" s="9">
        <f>B31/B32</f>
        <v/>
      </c>
      <c r="C32" s="7">
        <f>FORMULATEXT('Worked Example'!B33)</f>
        <v/>
      </c>
      <c r="D32" s="7">
        <f>IF(B32=C32,"MATCH","MISMATCH")</f>
        <v/>
      </c>
    </row>
    <row r="33">
      <c r="A33" t="inlineStr">
        <is>
          <t>'Worked Example'!D34</t>
        </is>
      </c>
      <c r="B33" s="9">
        <f>IF(UPPER(B34)="Y","PASS","FLAG")</f>
        <v/>
      </c>
      <c r="C33" s="7">
        <f>FORMULATEXT('Worked Example'!D34)</f>
        <v/>
      </c>
      <c r="D33" s="7">
        <f>IF(B33=C33,"MATCH","MISMATCH")</f>
        <v/>
      </c>
    </row>
    <row r="34">
      <c r="A34" t="inlineStr">
        <is>
          <t>'Worked Example'!D35</t>
        </is>
      </c>
      <c r="B34" s="9">
        <f>IF(UPPER(B35)="Y","PASS","FLAG")</f>
        <v/>
      </c>
      <c r="C34" s="7">
        <f>FORMULATEXT('Worked Example'!D35)</f>
        <v/>
      </c>
      <c r="D34" s="7">
        <f>IF(B34=C34,"MATCH","MISMATCH")</f>
        <v/>
      </c>
    </row>
    <row r="35">
      <c r="A35" t="inlineStr">
        <is>
          <t>'Worked Example'!D36</t>
        </is>
      </c>
      <c r="B35" s="9">
        <f>IF(UPPER(B36)="Y","PASS","FLAG")</f>
        <v/>
      </c>
      <c r="C35" s="7">
        <f>FORMULATEXT('Worked Example'!D36)</f>
        <v/>
      </c>
      <c r="D35" s="7">
        <f>IF(B35=C35,"MATCH","MISMATCH")</f>
        <v/>
      </c>
    </row>
    <row r="36">
      <c r="A36" t="inlineStr">
        <is>
          <t>'Worked Example'!D37</t>
        </is>
      </c>
      <c r="B36" s="9">
        <f>IF(UPPER(B37)="Y","PASS","FLAG")</f>
        <v/>
      </c>
      <c r="C36" s="7">
        <f>FORMULATEXT('Worked Example'!D37)</f>
        <v/>
      </c>
      <c r="D36" s="7">
        <f>IF(B36=C36,"MATCH","MISMATCH")</f>
        <v/>
      </c>
    </row>
    <row r="37">
      <c r="A37" t="inlineStr">
        <is>
          <t>'Worked Example'!B38</t>
        </is>
      </c>
      <c r="B37" s="9">
        <f>COUNTIF(D5:D37,"FLAG")</f>
        <v/>
      </c>
      <c r="C37" s="7">
        <f>FORMULATEXT('Worked Example'!B38)</f>
        <v/>
      </c>
      <c r="D37" s="7">
        <f>IF(B37=C37,"MATCH","MISMATCH")</f>
        <v/>
      </c>
    </row>
    <row r="39">
      <c r="A39" t="inlineStr">
        <is>
          <t>Self-Audit flags (auto)</t>
        </is>
      </c>
      <c r="B39" s="7">
        <f>'Self-Audit'!B38</f>
        <v/>
      </c>
    </row>
    <row r="40">
      <c r="A40" t="inlineStr">
        <is>
          <t>Worked Example flags (auto)</t>
        </is>
      </c>
      <c r="B40" s="7">
        <f>'Worked Example'!B38</f>
        <v/>
      </c>
    </row>
    <row r="42">
      <c r="A42" t="inlineStr">
        <is>
          <t>Worked example matches design</t>
        </is>
      </c>
      <c r="B42" s="7">
        <f>IF(B40=1,"PASS: one deliberate flag (debtor days)","FAIL: flag count off")</f>
        <v/>
      </c>
    </row>
    <row r="44">
      <c r="A44" s="8" t="inlineStr">
        <is>
          <t>Overall verdict</t>
        </is>
      </c>
      <c r="B44" s="10">
        <f>IF(AND(COUNTIF(D4:D37,"MATCH")=34,ISNUMBER(SEARCH("PASS",B42))),"ALL FORMULAS VERIFIED","Fix the rows marked MISMATCH or FAIL above")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2026-09-29T11:32:51+00:00Z</dcterms:created>
  <dcterms:modified xmlns:dcterms="http://purl.org/dc/terms/" xmlns:xsi="http://www.w3.org/2001/XMLSchema-instance" xsi:type="dcterms:W3CDTF">2026-09-29T11:32:51+00:00Z</dcterms:modified>
</cp:coreProperties>
</file>