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MI Comparison" sheetId="1" r:id="rId1"/>
    <sheet name="Reset Scenarios" sheetId="2" r:id="rId2"/>
    <sheet name="Switching Cost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<sst xmlns="http://schemas.openxmlformats.org/spreadsheetml/2006/main" count="91" uniqueCount="79">
  <si>
    <t>Item</t>
  </si>
  <si>
    <t>Value</t>
  </si>
  <si>
    <t>Note</t>
  </si>
  <si>
    <t>Outstanding balance (Rs)</t>
  </si>
  <si>
    <t>INPUT: your current outstanding principal</t>
  </si>
  <si>
    <t>Remaining tenure (months)</t>
  </si>
  <si>
    <t>INPUT: months left on the loan</t>
  </si>
  <si>
    <t>Floating rate (% per year)</t>
  </si>
  <si>
    <t>INPUT: your floating rate at the last reset</t>
  </si>
  <si>
    <t>Fixed rate (% per year)</t>
  </si>
  <si>
    <t>INPUT: the fixed offer, same tenure</t>
  </si>
  <si>
    <t>EMI at floating rate (Rs)</t>
  </si>
  <si>
    <t>EMI at fixed rate (Rs)</t>
  </si>
  <si>
    <t>Monthly gap, fixed minus floating (Rs)</t>
  </si>
  <si>
    <t>Total interest at floating rate (Rs)</t>
  </si>
  <si>
    <t>Total interest at fixed rate (Rs)</t>
  </si>
  <si>
    <t>Total interest gap (Rs)</t>
  </si>
  <si>
    <t>Fixed premium over floating (percentage points)</t>
  </si>
  <si>
    <t>Scenario</t>
  </si>
  <si>
    <t>Rate (%)</t>
  </si>
  <si>
    <t>EMI (Rs)</t>
  </si>
  <si>
    <t>Change vs 8.75% (Rs)</t>
  </si>
  <si>
    <t>Floating falls 25 basis points</t>
  </si>
  <si>
    <t>Repo cut passed at the next reset</t>
  </si>
  <si>
    <t>Floating at starting rate</t>
  </si>
  <si>
    <t>Current rate</t>
  </si>
  <si>
    <t>Floating rises 25 basis points</t>
  </si>
  <si>
    <t>One hike, as in October 2026</t>
  </si>
  <si>
    <t>Floating rises 50 basis points</t>
  </si>
  <si>
    <t>Two hikes</t>
  </si>
  <si>
    <t>Floating rises 100 basis points</t>
  </si>
  <si>
    <t>Four hikes, no cuts</t>
  </si>
  <si>
    <t>Fixed rate for comparison</t>
  </si>
  <si>
    <t>Fixed EMI does not move at a reset</t>
  </si>
  <si>
    <t>Balance after 12 months at 8.75% (Rs)</t>
  </si>
  <si>
    <t>Balance left after 12 EMIs at the starting rate</t>
  </si>
  <si>
    <t>Repriced EMI at 9.25% over 228 months (Rs)</t>
  </si>
  <si>
    <t>Repriced EMI at 8.50% over 228 months (Rs)</t>
  </si>
  <si>
    <t>Tenure if EMI held at Rs 44,186 and rate rises to 9.25% (months)</t>
  </si>
  <si>
    <t>Tenure if EMI held at Rs 44,186 and rate rises to 9.75% (months)</t>
  </si>
  <si>
    <t>INPUT: same Rs 50 lakh example</t>
  </si>
  <si>
    <t>Monthly saving, fixed 10% to floating 8.75% (Rs)</t>
  </si>
  <si>
    <t>From EMI Comparison; only fixed-to-floating saves each month</t>
  </si>
  <si>
    <t>Same-lender conversion fee at 0.25% (Rs)</t>
  </si>
  <si>
    <t>Lender practice range, not an RBI charge</t>
  </si>
  <si>
    <t>Same-lender conversion fee at 0.50% (Rs)</t>
  </si>
  <si>
    <t>Same-lender conversion fee at 1.00% (Rs)</t>
  </si>
  <si>
    <t>Break-even on 0.25% fee (months)</t>
  </si>
  <si>
    <t>Fee divided by monthly saving</t>
  </si>
  <si>
    <t>Break-even on 0.50% fee (months)</t>
  </si>
  <si>
    <t>Break-even on 1.00% fee (months)</t>
  </si>
  <si>
    <t>Illustrative fixed prepayment charge at 2% (Rs)</t>
  </si>
  <si>
    <t>Agreement-based illustration only, commonly 2% to 4%</t>
  </si>
  <si>
    <t>Break-even on 2% prepayment charge (months)</t>
  </si>
  <si>
    <t>Charge divided by monthly saving</t>
  </si>
  <si>
    <t>Lender-move indicative total, balance-transfer guide example (Rs)</t>
  </si>
  <si>
    <t>Cross-reference only: balance-transfer guide, Rs 50 lakh, 15 years; see that guide for the full build</t>
  </si>
  <si>
    <t>Floating to fixed: no monthly saving, so no break-even month; judge by budget protection</t>
  </si>
  <si>
    <t>Check</t>
  </si>
  <si>
    <t>Workbook value</t>
  </si>
  <si>
    <t>Article value</t>
  </si>
  <si>
    <t>Result</t>
  </si>
  <si>
    <t>Floating EMI at 8.75% (Rs)</t>
  </si>
  <si>
    <t>Fixed EMI at 10.00% (Rs)</t>
  </si>
  <si>
    <t>Monthly gap (Rs)</t>
  </si>
  <si>
    <t>Total interest at floating (Rs)</t>
  </si>
  <si>
    <t>Total interest at fixed (Rs)</t>
  </si>
  <si>
    <t>Reset EMI at 8.50% (Rs)</t>
  </si>
  <si>
    <t>Reset EMI at 9.00% (Rs)</t>
  </si>
  <si>
    <t>Reset EMI at 9.25% (Rs)</t>
  </si>
  <si>
    <t>Reset EMI at 9.75% (Rs)</t>
  </si>
  <si>
    <t>Fixed EMI at 9.50% sensitivity (Rs)</t>
  </si>
  <si>
    <t>Balance after 12 months (Rs)</t>
  </si>
  <si>
    <t>Repriced EMI at 9.25% after 12 months (Rs)</t>
  </si>
  <si>
    <t>Repriced EMI at 8.50% after 12 months (Rs)</t>
  </si>
  <si>
    <t>Same-lender conversion at 0.50% (Rs)</t>
  </si>
  <si>
    <t>Same-lender conversion at 1.00% (Rs)</t>
  </si>
  <si>
    <t>Tenure at 9.25% with EMI held (months)</t>
  </si>
  <si>
    <t>Tenure at 9.75% with EMI held (months)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</si>
</sst>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#,##0.00"/>
    <numFmt numFmtId="166" formatCode="#,##0.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F2A3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3" borderId="0" xfId="0" applyNumberFormat="1" applyFill="1"/>
    <xf numFmtId="0" fontId="0" fillId="0" borderId="0" xfId="0"/>
    <xf numFmtId="165" fontId="0" fillId="3" borderId="0" xfId="0" applyNumberFormat="1" applyFill="1"/>
    <xf numFmtId="164" fontId="0" fillId="4" borderId="0" xfId="0" applyNumberFormat="1" applyFill="1"/>
    <xf numFmtId="166" fontId="0" fillId="4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tabSelected="1" workbookViewId="0"/>
  </sheetViews>
  <sheetFormatPr defaultRowHeight="15"/>
  <cols>
    <col min="1" max="1" width="46.7109375" customWidth="1"/>
    <col min="2" max="2" width="18.7109375" customWidth="1"/>
    <col min="3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>
        <v>5000000</v>
      </c>
      <c r="C2" s="3" t="s">
        <v>4</v>
      </c>
    </row>
    <row r="3" spans="1:3">
      <c r="A3" t="s">
        <v>5</v>
      </c>
      <c r="B3" s="2">
        <v>240</v>
      </c>
      <c r="C3" s="3" t="s">
        <v>6</v>
      </c>
    </row>
    <row r="4" spans="1:3">
      <c r="A4" t="s">
        <v>7</v>
      </c>
      <c r="B4" s="4">
        <v>8.75</v>
      </c>
      <c r="C4" s="3" t="s">
        <v>8</v>
      </c>
    </row>
    <row r="5" spans="1:3">
      <c r="A5" t="s">
        <v>9</v>
      </c>
      <c r="B5" s="4">
        <v>10</v>
      </c>
      <c r="C5" s="3" t="s">
        <v>10</v>
      </c>
    </row>
    <row r="6" spans="1:3">
      <c r="A6" t="s">
        <v>11</v>
      </c>
      <c r="B6" s="5">
        <f>B2*(B4/1200)/(1-(1+B4/1200)^(-B3))</f>
        <v>0</v>
      </c>
    </row>
    <row r="7" spans="1:3">
      <c r="A7" t="s">
        <v>12</v>
      </c>
      <c r="B7" s="5">
        <f>B2*(B5/1200)/(1-(1+B5/1200)^(-B3))</f>
        <v>0</v>
      </c>
    </row>
    <row r="8" spans="1:3">
      <c r="A8" t="s">
        <v>13</v>
      </c>
      <c r="B8" s="5">
        <f>B7-B6</f>
        <v>0</v>
      </c>
    </row>
    <row r="9" spans="1:3">
      <c r="A9" t="s">
        <v>14</v>
      </c>
      <c r="B9" s="5">
        <f>B6*B3-B2</f>
        <v>0</v>
      </c>
    </row>
    <row r="10" spans="1:3">
      <c r="A10" t="s">
        <v>15</v>
      </c>
      <c r="B10" s="5">
        <f>B7*B3-B2</f>
        <v>0</v>
      </c>
    </row>
    <row r="11" spans="1:3">
      <c r="A11" t="s">
        <v>16</v>
      </c>
      <c r="B11" s="5">
        <f>B10-B9</f>
        <v>0</v>
      </c>
    </row>
    <row r="12" spans="1:3">
      <c r="A12" t="s">
        <v>17</v>
      </c>
      <c r="B12" s="6">
        <f>B5-B4</f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52.7109375" customWidth="1"/>
    <col min="2" max="5" width="22.7109375" customWidth="1"/>
  </cols>
  <sheetData>
    <row r="1" spans="1:5">
      <c r="A1" s="1" t="s">
        <v>18</v>
      </c>
      <c r="B1" s="1" t="s">
        <v>19</v>
      </c>
      <c r="C1" s="1" t="s">
        <v>20</v>
      </c>
      <c r="D1" s="1" t="s">
        <v>21</v>
      </c>
      <c r="E1" s="1" t="s">
        <v>2</v>
      </c>
    </row>
    <row r="2" spans="1:5">
      <c r="A2" t="s">
        <v>22</v>
      </c>
      <c r="B2" s="4">
        <v>8.5</v>
      </c>
      <c r="C2" s="5">
        <f>5000000*(B2/1200)/(1-(1+B2/1200)^(-240))</f>
        <v>0</v>
      </c>
      <c r="D2" s="5">
        <f>C2-$C$3</f>
        <v>0</v>
      </c>
      <c r="E2" s="3" t="s">
        <v>23</v>
      </c>
    </row>
    <row r="3" spans="1:5">
      <c r="A3" t="s">
        <v>24</v>
      </c>
      <c r="B3" s="4">
        <v>8.75</v>
      </c>
      <c r="C3" s="5">
        <f>5000000*(B3/1200)/(1-(1+B3/1200)^(-240))</f>
        <v>0</v>
      </c>
      <c r="D3" s="5">
        <f>C3-$C$3</f>
        <v>0</v>
      </c>
      <c r="E3" s="3" t="s">
        <v>25</v>
      </c>
    </row>
    <row r="4" spans="1:5">
      <c r="A4" t="s">
        <v>26</v>
      </c>
      <c r="B4" s="4">
        <v>9</v>
      </c>
      <c r="C4" s="5">
        <f>5000000*(B4/1200)/(1-(1+B4/1200)^(-240))</f>
        <v>0</v>
      </c>
      <c r="D4" s="5">
        <f>C4-$C$3</f>
        <v>0</v>
      </c>
      <c r="E4" s="3" t="s">
        <v>27</v>
      </c>
    </row>
    <row r="5" spans="1:5">
      <c r="A5" t="s">
        <v>28</v>
      </c>
      <c r="B5" s="4">
        <v>9.25</v>
      </c>
      <c r="C5" s="5">
        <f>5000000*(B5/1200)/(1-(1+B5/1200)^(-240))</f>
        <v>0</v>
      </c>
      <c r="D5" s="5">
        <f>C5-$C$3</f>
        <v>0</v>
      </c>
      <c r="E5" s="3" t="s">
        <v>29</v>
      </c>
    </row>
    <row r="6" spans="1:5">
      <c r="A6" t="s">
        <v>30</v>
      </c>
      <c r="B6" s="4">
        <v>9.75</v>
      </c>
      <c r="C6" s="5">
        <f>5000000*(B6/1200)/(1-(1+B6/1200)^(-240))</f>
        <v>0</v>
      </c>
      <c r="D6" s="5">
        <f>C6-$C$3</f>
        <v>0</v>
      </c>
      <c r="E6" s="3" t="s">
        <v>31</v>
      </c>
    </row>
    <row r="7" spans="1:5">
      <c r="A7" t="s">
        <v>32</v>
      </c>
      <c r="B7" s="4">
        <v>10</v>
      </c>
      <c r="C7" s="5">
        <f>5000000*(B7/1200)/(1-(1+B7/1200)^(-240))</f>
        <v>0</v>
      </c>
      <c r="D7" s="5">
        <f>C7-$C$3</f>
        <v>0</v>
      </c>
      <c r="E7" s="3" t="s">
        <v>33</v>
      </c>
    </row>
    <row r="9" spans="1:5">
      <c r="A9" s="3" t="s">
        <v>34</v>
      </c>
      <c r="B9" s="5">
        <f>5000000*(1+8.75/1200)^12-'EMI Comparison'!B6*(((1+8.75/1200)^12-1)/(8.75/1200))</f>
        <v>0</v>
      </c>
      <c r="C9" s="3" t="s">
        <v>35</v>
      </c>
    </row>
    <row r="10" spans="1:5">
      <c r="A10" s="3" t="s">
        <v>36</v>
      </c>
      <c r="B10" s="5">
        <f>B9*(9.25/1200)/(1-(1+9.25/1200)^(-228))</f>
        <v>0</v>
      </c>
    </row>
    <row r="11" spans="1:5">
      <c r="A11" s="3" t="s">
        <v>37</v>
      </c>
      <c r="B11" s="5">
        <f>B9*(8.50/1200)/(1-(1+8.50/1200)^(-228))</f>
        <v>0</v>
      </c>
    </row>
    <row r="13" spans="1:5">
      <c r="A13" s="3" t="s">
        <v>38</v>
      </c>
      <c r="B13" s="6">
        <f>-LN(1-5000000*(9.25/1200)/'EMI Comparison'!B6)/LN(1+9.25/1200)</f>
        <v>0</v>
      </c>
    </row>
    <row r="14" spans="1:5">
      <c r="A14" s="3" t="s">
        <v>39</v>
      </c>
      <c r="B14" s="6">
        <f>-LN(1-5000000*(9.75/1200)/'EMI Comparison'!B6)/LN(1+9.75/1200)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cols>
    <col min="1" max="1" width="52.7109375" customWidth="1"/>
    <col min="2" max="2" width="18.7109375" customWidth="1"/>
    <col min="3" max="3" width="7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>
        <v>5000000</v>
      </c>
      <c r="C2" s="3" t="s">
        <v>40</v>
      </c>
    </row>
    <row r="3" spans="1:3">
      <c r="A3" t="s">
        <v>41</v>
      </c>
      <c r="B3" s="5">
        <f>'EMI Comparison'!B8</f>
        <v>0</v>
      </c>
      <c r="C3" s="3" t="s">
        <v>42</v>
      </c>
    </row>
    <row r="4" spans="1:3">
      <c r="A4" t="s">
        <v>43</v>
      </c>
      <c r="B4" s="5">
        <f>B2*0.0025</f>
        <v>0</v>
      </c>
      <c r="C4" s="3" t="s">
        <v>44</v>
      </c>
    </row>
    <row r="5" spans="1:3">
      <c r="A5" t="s">
        <v>45</v>
      </c>
      <c r="B5" s="5">
        <f>B2*0.005</f>
        <v>0</v>
      </c>
      <c r="C5" s="3" t="s">
        <v>44</v>
      </c>
    </row>
    <row r="6" spans="1:3">
      <c r="A6" t="s">
        <v>46</v>
      </c>
      <c r="B6" s="5">
        <f>B2*0.01</f>
        <v>0</v>
      </c>
      <c r="C6" s="3" t="s">
        <v>44</v>
      </c>
    </row>
    <row r="7" spans="1:3">
      <c r="A7" t="s">
        <v>47</v>
      </c>
      <c r="B7" s="6">
        <f>B4/$B$3</f>
        <v>0</v>
      </c>
      <c r="C7" s="3" t="s">
        <v>48</v>
      </c>
    </row>
    <row r="8" spans="1:3">
      <c r="A8" t="s">
        <v>49</v>
      </c>
      <c r="B8" s="6">
        <f>B5/$B$3</f>
        <v>0</v>
      </c>
      <c r="C8" s="3" t="s">
        <v>48</v>
      </c>
    </row>
    <row r="9" spans="1:3">
      <c r="A9" t="s">
        <v>50</v>
      </c>
      <c r="B9" s="6">
        <f>B6/$B$3</f>
        <v>0</v>
      </c>
      <c r="C9" s="3" t="s">
        <v>48</v>
      </c>
    </row>
    <row r="10" spans="1:3">
      <c r="A10" t="s">
        <v>51</v>
      </c>
      <c r="B10" s="5">
        <f>B2*0.02</f>
        <v>0</v>
      </c>
      <c r="C10" s="3" t="s">
        <v>52</v>
      </c>
    </row>
    <row r="11" spans="1:3">
      <c r="A11" t="s">
        <v>53</v>
      </c>
      <c r="B11" s="6">
        <f>B10/$B$3</f>
        <v>0</v>
      </c>
      <c r="C11" s="3" t="s">
        <v>54</v>
      </c>
    </row>
    <row r="12" spans="1:3">
      <c r="A12" t="s">
        <v>55</v>
      </c>
      <c r="B12" s="2">
        <v>40000</v>
      </c>
      <c r="C12" s="3" t="s">
        <v>56</v>
      </c>
    </row>
    <row r="13" spans="1:3">
      <c r="A1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sheetFormatPr defaultRowHeight="15"/>
  <cols>
    <col min="1" max="1" width="52.7109375" customWidth="1"/>
    <col min="2" max="4" width="20.7109375" customWidth="1"/>
  </cols>
  <sheetData>
    <row r="1" spans="1:4">
      <c r="A1" s="1" t="s">
        <v>58</v>
      </c>
      <c r="B1" s="1" t="s">
        <v>59</v>
      </c>
      <c r="C1" s="1" t="s">
        <v>60</v>
      </c>
      <c r="D1" s="1" t="s">
        <v>61</v>
      </c>
    </row>
    <row r="2" spans="1:4">
      <c r="A2" t="s">
        <v>62</v>
      </c>
      <c r="B2" s="6">
        <f>'EMI Comparison'!B6</f>
        <v>0</v>
      </c>
      <c r="C2" s="2">
        <v>44186</v>
      </c>
      <c r="D2" s="3">
        <f>IF(ABS(B2-C2)&lt;=MAX(2,0.02*ABS(C2)),"PASS","FAIL")</f>
        <v>0</v>
      </c>
    </row>
    <row r="3" spans="1:4">
      <c r="A3" t="s">
        <v>63</v>
      </c>
      <c r="B3" s="6">
        <f>'EMI Comparison'!B7</f>
        <v>0</v>
      </c>
      <c r="C3" s="2">
        <v>48251</v>
      </c>
      <c r="D3" s="3">
        <f>IF(ABS(B3-C3)&lt;=MAX(2,0.02*ABS(C3)),"PASS","FAIL")</f>
        <v>0</v>
      </c>
    </row>
    <row r="4" spans="1:4">
      <c r="A4" t="s">
        <v>64</v>
      </c>
      <c r="B4" s="6">
        <f>'EMI Comparison'!B8</f>
        <v>0</v>
      </c>
      <c r="C4" s="2">
        <v>4066</v>
      </c>
      <c r="D4" s="3">
        <f>IF(ABS(B4-C4)&lt;=MAX(2,0.02*ABS(C4)),"PASS","FAIL")</f>
        <v>0</v>
      </c>
    </row>
    <row r="5" spans="1:4">
      <c r="A5" t="s">
        <v>65</v>
      </c>
      <c r="B5" s="6">
        <f>'EMI Comparison'!B9</f>
        <v>0</v>
      </c>
      <c r="C5" s="2">
        <v>5604529</v>
      </c>
      <c r="D5" s="3">
        <f>IF(ABS(B5-C5)&lt;=MAX(2,0.02*ABS(C5)),"PASS","FAIL")</f>
        <v>0</v>
      </c>
    </row>
    <row r="6" spans="1:4">
      <c r="A6" t="s">
        <v>66</v>
      </c>
      <c r="B6" s="6">
        <f>'EMI Comparison'!B10</f>
        <v>0</v>
      </c>
      <c r="C6" s="2">
        <v>6580260</v>
      </c>
      <c r="D6" s="3">
        <f>IF(ABS(B6-C6)&lt;=MAX(2,0.02*ABS(C6)),"PASS","FAIL")</f>
        <v>0</v>
      </c>
    </row>
    <row r="7" spans="1:4">
      <c r="A7" t="s">
        <v>16</v>
      </c>
      <c r="B7" s="6">
        <f>'EMI Comparison'!B11</f>
        <v>0</v>
      </c>
      <c r="C7" s="2">
        <v>975731</v>
      </c>
      <c r="D7" s="3">
        <f>IF(ABS(B7-C7)&lt;=MAX(2,0.02*ABS(C7)),"PASS","FAIL")</f>
        <v>0</v>
      </c>
    </row>
    <row r="8" spans="1:4">
      <c r="A8" t="s">
        <v>67</v>
      </c>
      <c r="B8" s="6">
        <f>'Reset Scenarios'!C2</f>
        <v>0</v>
      </c>
      <c r="C8" s="2">
        <v>43391</v>
      </c>
      <c r="D8" s="3">
        <f>IF(ABS(B8-C8)&lt;=MAX(2,0.02*ABS(C8)),"PASS","FAIL")</f>
        <v>0</v>
      </c>
    </row>
    <row r="9" spans="1:4">
      <c r="A9" t="s">
        <v>68</v>
      </c>
      <c r="B9" s="6">
        <f>'Reset Scenarios'!C4</f>
        <v>0</v>
      </c>
      <c r="C9" s="2">
        <v>44986</v>
      </c>
      <c r="D9" s="3">
        <f>IF(ABS(B9-C9)&lt;=MAX(2,0.02*ABS(C9)),"PASS","FAIL")</f>
        <v>0</v>
      </c>
    </row>
    <row r="10" spans="1:4">
      <c r="A10" t="s">
        <v>69</v>
      </c>
      <c r="B10" s="6">
        <f>'Reset Scenarios'!C5</f>
        <v>0</v>
      </c>
      <c r="C10" s="2">
        <v>45793</v>
      </c>
      <c r="D10" s="3">
        <f>IF(ABS(B10-C10)&lt;=MAX(2,0.02*ABS(C10)),"PASS","FAIL")</f>
        <v>0</v>
      </c>
    </row>
    <row r="11" spans="1:4">
      <c r="A11" t="s">
        <v>70</v>
      </c>
      <c r="B11" s="6">
        <f>'Reset Scenarios'!C6</f>
        <v>0</v>
      </c>
      <c r="C11" s="2">
        <v>47426</v>
      </c>
      <c r="D11" s="3">
        <f>IF(ABS(B11-C11)&lt;=MAX(2,0.02*ABS(C11)),"PASS","FAIL")</f>
        <v>0</v>
      </c>
    </row>
    <row r="12" spans="1:4">
      <c r="A12" t="s">
        <v>71</v>
      </c>
      <c r="B12" s="6">
        <f>ROUND(5000000*(9.5/1200)/(1-(1+9.5/1200)^(-240)),0)</f>
        <v>0</v>
      </c>
      <c r="C12" s="2">
        <v>46607</v>
      </c>
      <c r="D12" s="3">
        <f>IF(ABS(B12-C12)&lt;=MAX(2,0.02*ABS(C12)),"PASS","FAIL")</f>
        <v>0</v>
      </c>
    </row>
    <row r="13" spans="1:4">
      <c r="A13" t="s">
        <v>72</v>
      </c>
      <c r="B13" s="6">
        <f>'Reset Scenarios'!B9</f>
        <v>0</v>
      </c>
      <c r="C13" s="2">
        <v>4903463</v>
      </c>
      <c r="D13" s="3">
        <f>IF(ABS(B13-C13)&lt;=MAX(2,0.02*ABS(C13)),"PASS","FAIL")</f>
        <v>0</v>
      </c>
    </row>
    <row r="14" spans="1:4">
      <c r="A14" t="s">
        <v>73</v>
      </c>
      <c r="B14" s="6">
        <f>'Reset Scenarios'!B10</f>
        <v>0</v>
      </c>
      <c r="C14" s="2">
        <v>45740</v>
      </c>
      <c r="D14" s="3">
        <f>IF(ABS(B14-C14)&lt;=MAX(2,0.02*ABS(C14)),"PASS","FAIL")</f>
        <v>0</v>
      </c>
    </row>
    <row r="15" spans="1:4">
      <c r="A15" t="s">
        <v>74</v>
      </c>
      <c r="B15" s="6">
        <f>'Reset Scenarios'!B11</f>
        <v>0</v>
      </c>
      <c r="C15" s="2">
        <v>43417</v>
      </c>
      <c r="D15" s="3">
        <f>IF(ABS(B15-C15)&lt;=MAX(2,0.02*ABS(C15)),"PASS","FAIL")</f>
        <v>0</v>
      </c>
    </row>
    <row r="16" spans="1:4">
      <c r="A16" t="s">
        <v>75</v>
      </c>
      <c r="B16" s="6">
        <f>'Switching Cost'!B5</f>
        <v>0</v>
      </c>
      <c r="C16" s="2">
        <v>25000</v>
      </c>
      <c r="D16" s="3">
        <f>IF(ABS(B16-C16)&lt;=MAX(2,0.02*ABS(C16)),"PASS","FAIL")</f>
        <v>0</v>
      </c>
    </row>
    <row r="17" spans="1:4">
      <c r="A17" t="s">
        <v>76</v>
      </c>
      <c r="B17" s="6">
        <f>'Switching Cost'!B6</f>
        <v>0</v>
      </c>
      <c r="C17" s="2">
        <v>50000</v>
      </c>
      <c r="D17" s="3">
        <f>IF(ABS(B17-C17)&lt;=MAX(2,0.02*ABS(C17)),"PASS","FAIL")</f>
        <v>0</v>
      </c>
    </row>
    <row r="18" spans="1:4">
      <c r="A18" t="s">
        <v>49</v>
      </c>
      <c r="B18" s="6">
        <f>'Switching Cost'!B8</f>
        <v>0</v>
      </c>
      <c r="C18" s="2">
        <v>6.1</v>
      </c>
      <c r="D18" s="3">
        <f>IF(ABS(B18-C18)&lt;=MAX(2,0.02*ABS(C18)),"PASS","FAIL")</f>
        <v>0</v>
      </c>
    </row>
    <row r="19" spans="1:4">
      <c r="A19" t="s">
        <v>53</v>
      </c>
      <c r="B19" s="6">
        <f>'Switching Cost'!B11</f>
        <v>0</v>
      </c>
      <c r="C19" s="2">
        <v>24.6</v>
      </c>
      <c r="D19" s="3">
        <f>IF(ABS(B19-C19)&lt;=MAX(2,0.02*ABS(C19)),"PASS","FAIL")</f>
        <v>0</v>
      </c>
    </row>
    <row r="20" spans="1:4">
      <c r="A20" t="s">
        <v>77</v>
      </c>
      <c r="B20" s="6">
        <f>'Reset Scenarios'!B13</f>
        <v>0</v>
      </c>
      <c r="C20" s="2">
        <v>268</v>
      </c>
      <c r="D20" s="3">
        <f>IF(ABS(B20-C20)&lt;=MAX(2,0.02*ABS(C20)),"PASS","FAIL")</f>
        <v>0</v>
      </c>
    </row>
    <row r="21" spans="1:4">
      <c r="A21" t="s">
        <v>78</v>
      </c>
      <c r="B21" s="6">
        <f>'Reset Scenarios'!B14</f>
        <v>0</v>
      </c>
      <c r="C21" s="2">
        <v>311</v>
      </c>
      <c r="D21" s="3">
        <f>IF(ABS(B21-C21)&lt;=MAX(2,0.02*ABS(C21)),"PASS","FAIL")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EMI Comparison</vt:lpstr>
      <vt:lpstr>Reset Scenarios</vt:lpstr>
      <vt:lpstr>Switching Cost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2026-11-02T11:25:09Z</dcterms:created>
  <dcterms:modified xsi:type="dcterms:W3CDTF">2026-11-02T11:25:09Z</dcterms:modified>
</cp:coreProperties>
</file>