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lestones" sheetId="1" r:id="rId1"/>
    <sheet name="DocCheck" sheetId="2" r:id="rId2"/>
    <sheet name="WorkedExample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<sst xmlns="http://schemas.openxmlformats.org/spreadsheetml/2006/main" count="101" uniqueCount="99">
  <si>
    <t>Forensic audit milestone tracker (yellow = your inputs)</t>
  </si>
  <si>
    <t>Date / value</t>
  </si>
  <si>
    <t>Direction anchor</t>
  </si>
  <si>
    <t>RFA classification date (input)</t>
  </si>
  <si>
    <t>Your flag letter date</t>
  </si>
  <si>
    <t>CRILC filing due (RFA + 7 days)</t>
  </si>
  <si>
    <t>RBI/2024-25/118: immediately, not later than 7 days</t>
  </si>
  <si>
    <t>CRILC actually filed (input)</t>
  </si>
  <si>
    <t>Ask the bank for this date in writing</t>
  </si>
  <si>
    <t>Filed inside the 7-day window?</t>
  </si>
  <si>
    <t>Must read YES</t>
  </si>
  <si>
    <t>180-day decision deadline (CRILC + 180)</t>
  </si>
  <si>
    <t>Ordinarily: fraud classification or flag removal</t>
  </si>
  <si>
    <t>Audit ordered date (input)</t>
  </si>
  <si>
    <t>Ask for the engagement date in writing</t>
  </si>
  <si>
    <t>Audit report due (input, bank-set)</t>
  </si>
  <si>
    <t>Board-approved timeline in the auditor contract; not an RBI line</t>
  </si>
  <si>
    <t>Working days the audit has (report due - ordered)</t>
  </si>
  <si>
    <t>Shows the real fieldwork window</t>
  </si>
  <si>
    <t>Show-cause notice date (input)</t>
  </si>
  <si>
    <t>Must carry complete transaction details (2.1.1.1)</t>
  </si>
  <si>
    <t>Reply deadline (SCN + 21 days)</t>
  </si>
  <si>
    <t>Not less than 21 days: direction text (2.1.1.2)</t>
  </si>
  <si>
    <t>Reply filed date (input)</t>
  </si>
  <si>
    <t>File in writing, keep proof of delivery</t>
  </si>
  <si>
    <t>Filed inside the 21-day window?</t>
  </si>
  <si>
    <t>Decision / reasoned order date (input)</t>
  </si>
  <si>
    <t>Order must carry facts, your reply, reasons (2.1.1.4)</t>
  </si>
  <si>
    <t>Days spare inside the 180-day frame</t>
  </si>
  <si>
    <t>180-day deadline minus decision date</t>
  </si>
  <si>
    <t>Document request checklist (yellow = your inputs)</t>
  </si>
  <si>
    <t>Requested</t>
  </si>
  <si>
    <t>Provided</t>
  </si>
  <si>
    <t>Status</t>
  </si>
  <si>
    <t>Days taken</t>
  </si>
  <si>
    <t>Sanction letter + loan agreement (audit clause)</t>
  </si>
  <si>
    <t>Bank statements, last 12 months</t>
  </si>
  <si>
    <t>Stock statements, last 12 months</t>
  </si>
  <si>
    <t>Book-debt statements, last 12 months</t>
  </si>
  <si>
    <t>Purchase invoices + transport records</t>
  </si>
  <si>
    <t>Sale invoices + e-way bills</t>
  </si>
  <si>
    <t>GST returns (GSTR-1, GSTR-3B), 12 months</t>
  </si>
  <si>
    <t>Books of account (trial balance, ledgers)</t>
  </si>
  <si>
    <t>Audited financials, last 2 years</t>
  </si>
  <si>
    <t>Board resolutions for borrowings</t>
  </si>
  <si>
    <t>Related-party contracts + delivery proof</t>
  </si>
  <si>
    <t>End-use certificates</t>
  </si>
  <si>
    <t>Collateral title documents + insurance</t>
  </si>
  <si>
    <t>Statutory dues challans (PF/ESI/GST)</t>
  </si>
  <si>
    <t>Summary (all formulas)</t>
  </si>
  <si>
    <t>Value</t>
  </si>
  <si>
    <t>Total documents</t>
  </si>
  <si>
    <t>Outstanding</t>
  </si>
  <si>
    <t>Reply-file readiness</t>
  </si>
  <si>
    <t>Slowest document (days)</t>
  </si>
  <si>
    <t>End-use tracing: Mehta Forgings (illustrative, Rs)</t>
  </si>
  <si>
    <t>Disbursed</t>
  </si>
  <si>
    <t>Traced to machinery invoices</t>
  </si>
  <si>
    <t>Related-party, no delivery proof</t>
  </si>
  <si>
    <t>Unexplained</t>
  </si>
  <si>
    <t>Row check (must be 0)</t>
  </si>
  <si>
    <t>Tranche 1</t>
  </si>
  <si>
    <t>Tranche 2</t>
  </si>
  <si>
    <t>Tranche 3</t>
  </si>
  <si>
    <t>Total</t>
  </si>
  <si>
    <t>Traced-to-purpose share</t>
  </si>
  <si>
    <t>Red-zone share (related + unexplained)</t>
  </si>
  <si>
    <t>Red-zone rupees</t>
  </si>
  <si>
    <t>All row checks zero?</t>
  </si>
  <si>
    <t>Paired timeline (same file, all formulas)</t>
  </si>
  <si>
    <t>Date</t>
  </si>
  <si>
    <t>RFA date (input)</t>
  </si>
  <si>
    <t>CRILC filed (input)</t>
  </si>
  <si>
    <t>CRILC inside 7 days?</t>
  </si>
  <si>
    <t>Audit ordered (input)</t>
  </si>
  <si>
    <t>Report due (input, bank-set)</t>
  </si>
  <si>
    <t>SCN date (input)</t>
  </si>
  <si>
    <t>Reply deadline (SCN + 21)</t>
  </si>
  <si>
    <t>Reply filed (input)</t>
  </si>
  <si>
    <t>Reply inside 21 days?</t>
  </si>
  <si>
    <t>180-day outer (CRILC + 180)</t>
  </si>
  <si>
    <t>Reconciliation checks (every row is a formula; all must read TRUE)</t>
  </si>
  <si>
    <t>Result</t>
  </si>
  <si>
    <t>Total disbursed equals Rs 1,20,00,000</t>
  </si>
  <si>
    <t>Invoice-traced total equals Rs 93,50,000</t>
  </si>
  <si>
    <t>Related-party total equals Rs 19,00,000</t>
  </si>
  <si>
    <t>Unexplained total equals Rs 7,50,000</t>
  </si>
  <si>
    <t>Every tranche row reconciles to zero</t>
  </si>
  <si>
    <t>Traced-to-purpose share is 77.92%</t>
  </si>
  <si>
    <t>Red-zone share is 22.08%</t>
  </si>
  <si>
    <t>CRILC filed inside 7 days of RFA</t>
  </si>
  <si>
    <t>Reply filed inside the 21-day window</t>
  </si>
  <si>
    <t>180-day outer date is 8-Sep-2026</t>
  </si>
  <si>
    <t>Milestones: CRILC due = RFA + 7</t>
  </si>
  <si>
    <t>Milestones: reply deadline = SCN + 21</t>
  </si>
  <si>
    <t>Milestones: 180-day deadline = CRILC filed + 180</t>
  </si>
  <si>
    <t>DocCheck: 14 documents tracked</t>
  </si>
  <si>
    <t>DocCheck: 12 provided, 2 outstanding</t>
  </si>
  <si>
    <t>DocCheck: readiness = 12/14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</si>
</sst>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0.00%"/>
    <numFmt numFmtId="166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165" fontId="0" fillId="4" borderId="1" xfId="0" applyNumberFormat="1" applyFill="1" applyBorder="1"/>
    <xf numFmtId="164" fontId="0" fillId="0" borderId="1" xfId="0" applyNumberFormat="1" applyBorder="1"/>
    <xf numFmtId="166" fontId="0" fillId="3" borderId="1" xfId="0" applyNumberFormat="1" applyFill="1" applyBorder="1"/>
    <xf numFmtId="166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cols>
    <col min="1" max="1" width="46.7109375" customWidth="1"/>
    <col min="2" max="2" width="24.7109375" customWidth="1"/>
    <col min="3" max="3" width="52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46090</v>
      </c>
      <c r="C2" s="2" t="s">
        <v>4</v>
      </c>
    </row>
    <row r="3" spans="1:3">
      <c r="A3" s="2" t="s">
        <v>5</v>
      </c>
      <c r="B3" s="4">
        <f>B2+7</f>
        <v>0</v>
      </c>
      <c r="C3" s="2" t="s">
        <v>6</v>
      </c>
    </row>
    <row r="4" spans="1:3">
      <c r="A4" s="2" t="s">
        <v>7</v>
      </c>
      <c r="B4" s="3">
        <v>46093</v>
      </c>
      <c r="C4" s="2" t="s">
        <v>8</v>
      </c>
    </row>
    <row r="5" spans="1:3">
      <c r="A5" s="2" t="s">
        <v>9</v>
      </c>
      <c r="B5" s="5">
        <f>IF(B4&lt;=B3,"YES","NO - late")</f>
        <v>0</v>
      </c>
      <c r="C5" s="2" t="s">
        <v>10</v>
      </c>
    </row>
    <row r="6" spans="1:3">
      <c r="A6" s="2" t="s">
        <v>11</v>
      </c>
      <c r="B6" s="4">
        <f>B4+180</f>
        <v>0</v>
      </c>
      <c r="C6" s="2" t="s">
        <v>12</v>
      </c>
    </row>
    <row r="7" spans="1:3">
      <c r="A7" s="2" t="s">
        <v>13</v>
      </c>
      <c r="B7" s="3">
        <v>46099</v>
      </c>
      <c r="C7" s="2" t="s">
        <v>14</v>
      </c>
    </row>
    <row r="8" spans="1:3">
      <c r="A8" s="2" t="s">
        <v>15</v>
      </c>
      <c r="B8" s="3">
        <v>46167</v>
      </c>
      <c r="C8" s="2" t="s">
        <v>16</v>
      </c>
    </row>
    <row r="9" spans="1:3">
      <c r="A9" s="2" t="s">
        <v>17</v>
      </c>
      <c r="B9" s="6">
        <f>B8-B7</f>
        <v>0</v>
      </c>
      <c r="C9" s="2" t="s">
        <v>18</v>
      </c>
    </row>
    <row r="10" spans="1:3">
      <c r="A10" s="2" t="s">
        <v>19</v>
      </c>
      <c r="B10" s="3">
        <v>46182</v>
      </c>
      <c r="C10" s="2" t="s">
        <v>20</v>
      </c>
    </row>
    <row r="11" spans="1:3">
      <c r="A11" s="2" t="s">
        <v>21</v>
      </c>
      <c r="B11" s="4">
        <f>B10+21</f>
        <v>0</v>
      </c>
      <c r="C11" s="2" t="s">
        <v>22</v>
      </c>
    </row>
    <row r="12" spans="1:3">
      <c r="A12" s="2" t="s">
        <v>23</v>
      </c>
      <c r="B12" s="3">
        <v>46203</v>
      </c>
      <c r="C12" s="2" t="s">
        <v>24</v>
      </c>
    </row>
    <row r="13" spans="1:3">
      <c r="A13" s="2" t="s">
        <v>25</v>
      </c>
      <c r="B13" s="5">
        <f>IF(B12&lt;=B11,"YES","NO - late")</f>
        <v>0</v>
      </c>
      <c r="C13" s="2" t="s">
        <v>10</v>
      </c>
    </row>
    <row r="14" spans="1:3">
      <c r="A14" s="2" t="s">
        <v>26</v>
      </c>
      <c r="B14" s="3">
        <v>46220</v>
      </c>
      <c r="C14" s="2" t="s">
        <v>27</v>
      </c>
    </row>
    <row r="15" spans="1:3">
      <c r="A15" s="2" t="s">
        <v>28</v>
      </c>
      <c r="B15" s="6">
        <f>B6-B14</f>
        <v>0</v>
      </c>
      <c r="C15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44.7109375" customWidth="1"/>
    <col min="2" max="3" width="18.7109375" customWidth="1"/>
    <col min="4" max="4" width="16.7109375" customWidth="1"/>
    <col min="5" max="5" width="14.7109375" customWidth="1"/>
    <col min="7" max="7" width="30.7109375" customWidth="1"/>
    <col min="8" max="8" width="18.7109375" customWidth="1"/>
  </cols>
  <sheetData>
    <row r="1" spans="1:8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G1" s="1" t="s">
        <v>49</v>
      </c>
      <c r="H1" s="1" t="s">
        <v>50</v>
      </c>
    </row>
    <row r="2" spans="1:8">
      <c r="A2" s="2" t="s">
        <v>35</v>
      </c>
      <c r="B2" s="3">
        <v>46101</v>
      </c>
      <c r="C2" s="3">
        <v>46103</v>
      </c>
      <c r="D2" s="6">
        <f>IF(C2="","OUTSTANDING","PROVIDED")</f>
        <v>0</v>
      </c>
      <c r="E2" s="6">
        <f>IF(C2="","",C2-B2)</f>
        <v>0</v>
      </c>
      <c r="G2" s="2" t="s">
        <v>51</v>
      </c>
      <c r="H2" s="6">
        <f>COUNTA(A2:A15)</f>
        <v>0</v>
      </c>
    </row>
    <row r="3" spans="1:8">
      <c r="A3" s="2" t="s">
        <v>36</v>
      </c>
      <c r="B3" s="3">
        <v>46101</v>
      </c>
      <c r="C3" s="3">
        <v>46103</v>
      </c>
      <c r="D3" s="6">
        <f>IF(C3="","OUTSTANDING","PROVIDED")</f>
        <v>0</v>
      </c>
      <c r="E3" s="6">
        <f>IF(C3="","",C3-B3)</f>
        <v>0</v>
      </c>
      <c r="G3" s="2" t="s">
        <v>32</v>
      </c>
      <c r="H3" s="6">
        <f>COUNTIF(D2:D15,"PROVIDED")</f>
        <v>0</v>
      </c>
    </row>
    <row r="4" spans="1:8">
      <c r="A4" s="2" t="s">
        <v>37</v>
      </c>
      <c r="B4" s="3">
        <v>46101</v>
      </c>
      <c r="C4" s="3">
        <v>46105</v>
      </c>
      <c r="D4" s="6">
        <f>IF(C4="","OUTSTANDING","PROVIDED")</f>
        <v>0</v>
      </c>
      <c r="E4" s="6">
        <f>IF(C4="","",C4-B4)</f>
        <v>0</v>
      </c>
      <c r="G4" s="2" t="s">
        <v>52</v>
      </c>
      <c r="H4" s="6">
        <f>COUNTIF(D2:D15,"OUTSTANDING")</f>
        <v>0</v>
      </c>
    </row>
    <row r="5" spans="1:8">
      <c r="A5" s="2" t="s">
        <v>38</v>
      </c>
      <c r="B5" s="3">
        <v>46101</v>
      </c>
      <c r="C5" s="3">
        <v>46105</v>
      </c>
      <c r="D5" s="6">
        <f>IF(C5="","OUTSTANDING","PROVIDED")</f>
        <v>0</v>
      </c>
      <c r="E5" s="6">
        <f>IF(C5="","",C5-B5)</f>
        <v>0</v>
      </c>
      <c r="G5" s="2" t="s">
        <v>53</v>
      </c>
      <c r="H5" s="7">
        <f>H3/H2</f>
        <v>0</v>
      </c>
    </row>
    <row r="6" spans="1:8">
      <c r="A6" s="2" t="s">
        <v>39</v>
      </c>
      <c r="B6" s="3">
        <v>46101</v>
      </c>
      <c r="C6" s="3">
        <v>46108</v>
      </c>
      <c r="D6" s="6">
        <f>IF(C6="","OUTSTANDING","PROVIDED")</f>
        <v>0</v>
      </c>
      <c r="E6" s="6">
        <f>IF(C6="","",C6-B6)</f>
        <v>0</v>
      </c>
      <c r="G6" s="2" t="s">
        <v>54</v>
      </c>
      <c r="H6" s="6">
        <f>MAX(E2:E15)</f>
        <v>0</v>
      </c>
    </row>
    <row r="7" spans="1:8">
      <c r="A7" s="2" t="s">
        <v>40</v>
      </c>
      <c r="B7" s="3">
        <v>46101</v>
      </c>
      <c r="C7" s="3">
        <v>46108</v>
      </c>
      <c r="D7" s="6">
        <f>IF(C7="","OUTSTANDING","PROVIDED")</f>
        <v>0</v>
      </c>
      <c r="E7" s="6">
        <f>IF(C7="","",C7-B7)</f>
        <v>0</v>
      </c>
    </row>
    <row r="8" spans="1:8">
      <c r="A8" s="2" t="s">
        <v>41</v>
      </c>
      <c r="B8" s="3">
        <v>46101</v>
      </c>
      <c r="C8" s="3">
        <v>46110</v>
      </c>
      <c r="D8" s="6">
        <f>IF(C8="","OUTSTANDING","PROVIDED")</f>
        <v>0</v>
      </c>
      <c r="E8" s="6">
        <f>IF(C8="","",C8-B8)</f>
        <v>0</v>
      </c>
    </row>
    <row r="9" spans="1:8">
      <c r="A9" s="2" t="s">
        <v>42</v>
      </c>
      <c r="B9" s="3">
        <v>46101</v>
      </c>
      <c r="C9" s="3">
        <v>46112</v>
      </c>
      <c r="D9" s="6">
        <f>IF(C9="","OUTSTANDING","PROVIDED")</f>
        <v>0</v>
      </c>
      <c r="E9" s="6">
        <f>IF(C9="","",C9-B9)</f>
        <v>0</v>
      </c>
    </row>
    <row r="10" spans="1:8">
      <c r="A10" s="2" t="s">
        <v>43</v>
      </c>
      <c r="B10" s="3">
        <v>46101</v>
      </c>
      <c r="C10" s="3">
        <v>46113</v>
      </c>
      <c r="D10" s="6">
        <f>IF(C10="","OUTSTANDING","PROVIDED")</f>
        <v>0</v>
      </c>
      <c r="E10" s="6">
        <f>IF(C10="","",C10-B10)</f>
        <v>0</v>
      </c>
    </row>
    <row r="11" spans="1:8">
      <c r="A11" s="2" t="s">
        <v>44</v>
      </c>
      <c r="B11" s="3">
        <v>46101</v>
      </c>
      <c r="C11" s="3">
        <v>46113</v>
      </c>
      <c r="D11" s="6">
        <f>IF(C11="","OUTSTANDING","PROVIDED")</f>
        <v>0</v>
      </c>
      <c r="E11" s="6">
        <f>IF(C11="","",C11-B11)</f>
        <v>0</v>
      </c>
    </row>
    <row r="12" spans="1:8">
      <c r="A12" s="2" t="s">
        <v>45</v>
      </c>
      <c r="B12" s="3">
        <v>46101</v>
      </c>
      <c r="C12" s="8"/>
      <c r="D12" s="6">
        <f>IF(C12="","OUTSTANDING","PROVIDED")</f>
        <v>0</v>
      </c>
      <c r="E12" s="6">
        <f>IF(C12="","",C12-B12)</f>
        <v>0</v>
      </c>
    </row>
    <row r="13" spans="1:8">
      <c r="A13" s="2" t="s">
        <v>46</v>
      </c>
      <c r="B13" s="3">
        <v>46101</v>
      </c>
      <c r="C13" s="3">
        <v>46114</v>
      </c>
      <c r="D13" s="6">
        <f>IF(C13="","OUTSTANDING","PROVIDED")</f>
        <v>0</v>
      </c>
      <c r="E13" s="6">
        <f>IF(C13="","",C13-B13)</f>
        <v>0</v>
      </c>
    </row>
    <row r="14" spans="1:8">
      <c r="A14" s="2" t="s">
        <v>47</v>
      </c>
      <c r="B14" s="3">
        <v>46101</v>
      </c>
      <c r="C14" s="8"/>
      <c r="D14" s="6">
        <f>IF(C14="","OUTSTANDING","PROVIDED")</f>
        <v>0</v>
      </c>
      <c r="E14" s="6">
        <f>IF(C14="","",C14-B14)</f>
        <v>0</v>
      </c>
    </row>
    <row r="15" spans="1:8">
      <c r="A15" s="2" t="s">
        <v>48</v>
      </c>
      <c r="B15" s="3">
        <v>46101</v>
      </c>
      <c r="C15" s="3">
        <v>46106</v>
      </c>
      <c r="D15" s="6">
        <f>IF(C15="","OUTSTANDING","PROVIDED")</f>
        <v>0</v>
      </c>
      <c r="E15" s="6">
        <f>IF(C15="","",C15-B15)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34.7109375" customWidth="1"/>
    <col min="2" max="6" width="20.7109375" customWidth="1"/>
  </cols>
  <sheetData>
    <row r="1" spans="1:6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</row>
    <row r="2" spans="1:6">
      <c r="A2" s="2" t="s">
        <v>61</v>
      </c>
      <c r="B2" s="9">
        <v>4200000</v>
      </c>
      <c r="C2" s="9">
        <v>3900000</v>
      </c>
      <c r="D2" s="9">
        <v>0</v>
      </c>
      <c r="E2" s="9">
        <v>300000</v>
      </c>
      <c r="F2" s="10">
        <f>B2-SUM(C2:E2)</f>
        <v>0</v>
      </c>
    </row>
    <row r="3" spans="1:6">
      <c r="A3" s="2" t="s">
        <v>62</v>
      </c>
      <c r="B3" s="9">
        <v>3800000</v>
      </c>
      <c r="C3" s="9">
        <v>1700000</v>
      </c>
      <c r="D3" s="9">
        <v>1900000</v>
      </c>
      <c r="E3" s="9">
        <v>200000</v>
      </c>
      <c r="F3" s="10">
        <f>B3-SUM(C3:E3)</f>
        <v>0</v>
      </c>
    </row>
    <row r="4" spans="1:6">
      <c r="A4" s="2" t="s">
        <v>63</v>
      </c>
      <c r="B4" s="9">
        <v>4000000</v>
      </c>
      <c r="C4" s="9">
        <v>3750000</v>
      </c>
      <c r="D4" s="9">
        <v>0</v>
      </c>
      <c r="E4" s="9">
        <v>250000</v>
      </c>
      <c r="F4" s="10">
        <f>B4-SUM(C4:E4)</f>
        <v>0</v>
      </c>
    </row>
    <row r="5" spans="1:6">
      <c r="A5" s="1" t="s">
        <v>64</v>
      </c>
      <c r="B5" s="10">
        <f>SUM(B2:B4)</f>
        <v>0</v>
      </c>
      <c r="C5" s="10">
        <f>SUM(C2:C4)</f>
        <v>0</v>
      </c>
      <c r="D5" s="10">
        <f>SUM(D2:D4)</f>
        <v>0</v>
      </c>
      <c r="E5" s="10">
        <f>SUM(E2:E4)</f>
        <v>0</v>
      </c>
      <c r="F5" s="10">
        <f>SUM(F2:F4)</f>
        <v>0</v>
      </c>
    </row>
    <row r="7" spans="1:6">
      <c r="A7" s="2" t="s">
        <v>65</v>
      </c>
      <c r="B7" s="7">
        <f>C5/B5</f>
        <v>0</v>
      </c>
    </row>
    <row r="8" spans="1:6">
      <c r="A8" s="2" t="s">
        <v>66</v>
      </c>
      <c r="B8" s="7">
        <f>(D5+E5)/B5</f>
        <v>0</v>
      </c>
    </row>
    <row r="9" spans="1:6">
      <c r="A9" s="2" t="s">
        <v>67</v>
      </c>
      <c r="B9" s="10">
        <f>D5+E5</f>
        <v>0</v>
      </c>
    </row>
    <row r="10" spans="1:6">
      <c r="A10" s="2" t="s">
        <v>68</v>
      </c>
      <c r="B10" s="6">
        <f>AND(F2=0,F3=0,F4=0)</f>
        <v>0</v>
      </c>
    </row>
    <row r="12" spans="1:6">
      <c r="A12" s="1" t="s">
        <v>69</v>
      </c>
      <c r="B12" s="1" t="s">
        <v>70</v>
      </c>
    </row>
    <row r="13" spans="1:6">
      <c r="A13" s="2" t="s">
        <v>71</v>
      </c>
      <c r="B13" s="3">
        <v>46090</v>
      </c>
    </row>
    <row r="14" spans="1:6">
      <c r="A14" s="2" t="s">
        <v>72</v>
      </c>
      <c r="B14" s="3">
        <v>46093</v>
      </c>
    </row>
    <row r="15" spans="1:6">
      <c r="A15" s="2" t="s">
        <v>73</v>
      </c>
      <c r="B15" s="5">
        <f>B14&lt;=B13+7</f>
        <v>0</v>
      </c>
    </row>
    <row r="16" spans="1:6">
      <c r="A16" s="2" t="s">
        <v>74</v>
      </c>
      <c r="B16" s="3">
        <v>46099</v>
      </c>
    </row>
    <row r="17" spans="1:2">
      <c r="A17" s="2" t="s">
        <v>75</v>
      </c>
      <c r="B17" s="3">
        <v>46167</v>
      </c>
    </row>
    <row r="18" spans="1:2">
      <c r="A18" s="2" t="s">
        <v>76</v>
      </c>
      <c r="B18" s="3">
        <v>46182</v>
      </c>
    </row>
    <row r="19" spans="1:2">
      <c r="A19" s="2" t="s">
        <v>77</v>
      </c>
      <c r="B19" s="4">
        <f>B18+21</f>
        <v>0</v>
      </c>
    </row>
    <row r="20" spans="1:2">
      <c r="A20" s="2" t="s">
        <v>78</v>
      </c>
      <c r="B20" s="3">
        <v>46203</v>
      </c>
    </row>
    <row r="21" spans="1:2">
      <c r="A21" s="2" t="s">
        <v>79</v>
      </c>
      <c r="B21" s="5">
        <f>B20&lt;=B19</f>
        <v>0</v>
      </c>
    </row>
    <row r="22" spans="1:2">
      <c r="A22" s="2" t="s">
        <v>80</v>
      </c>
      <c r="B22" s="4">
        <f>B14+180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7109375" customWidth="1"/>
    <col min="2" max="2" width="24.7109375" customWidth="1"/>
  </cols>
  <sheetData>
    <row r="1" spans="1:2">
      <c r="A1" s="1" t="s">
        <v>81</v>
      </c>
      <c r="B1" s="1" t="s">
        <v>82</v>
      </c>
    </row>
    <row r="2" spans="1:2">
      <c r="A2" s="2" t="s">
        <v>83</v>
      </c>
      <c r="B2" s="6">
        <f>WorkedExample!B5=12000000</f>
        <v>0</v>
      </c>
    </row>
    <row r="3" spans="1:2">
      <c r="A3" s="2" t="s">
        <v>84</v>
      </c>
      <c r="B3" s="6">
        <f>WorkedExample!C5=9350000</f>
        <v>0</v>
      </c>
    </row>
    <row r="4" spans="1:2">
      <c r="A4" s="2" t="s">
        <v>85</v>
      </c>
      <c r="B4" s="6">
        <f>WorkedExample!D5=1900000</f>
        <v>0</v>
      </c>
    </row>
    <row r="5" spans="1:2">
      <c r="A5" s="2" t="s">
        <v>86</v>
      </c>
      <c r="B5" s="6">
        <f>WorkedExample!E5=750000</f>
        <v>0</v>
      </c>
    </row>
    <row r="6" spans="1:2">
      <c r="A6" s="2" t="s">
        <v>87</v>
      </c>
      <c r="B6" s="6">
        <f>WorkedExample!B10=TRUE</f>
        <v>0</v>
      </c>
    </row>
    <row r="7" spans="1:2">
      <c r="A7" s="2" t="s">
        <v>88</v>
      </c>
      <c r="B7" s="6">
        <f>ABS(WorkedExample!B7-0.7791667)&lt;0.0001</f>
        <v>0</v>
      </c>
    </row>
    <row r="8" spans="1:2">
      <c r="A8" s="2" t="s">
        <v>89</v>
      </c>
      <c r="B8" s="6">
        <f>ABS(WorkedExample!B8-0.2208333)&lt;0.0001</f>
        <v>0</v>
      </c>
    </row>
    <row r="9" spans="1:2">
      <c r="A9" s="2" t="s">
        <v>90</v>
      </c>
      <c r="B9" s="6">
        <f>WorkedExample!B15=TRUE</f>
        <v>0</v>
      </c>
    </row>
    <row r="10" spans="1:2">
      <c r="A10" s="2" t="s">
        <v>91</v>
      </c>
      <c r="B10" s="6">
        <f>WorkedExample!B21=TRUE</f>
        <v>0</v>
      </c>
    </row>
    <row r="11" spans="1:2">
      <c r="A11" s="2" t="s">
        <v>92</v>
      </c>
      <c r="B11" s="6">
        <f>WorkedExample!B22=DATE(2026,9,8)</f>
        <v>0</v>
      </c>
    </row>
    <row r="12" spans="1:2">
      <c r="A12" s="2" t="s">
        <v>93</v>
      </c>
      <c r="B12" s="6">
        <f>Milestones!B3=Milestones!B2+7</f>
        <v>0</v>
      </c>
    </row>
    <row r="13" spans="1:2">
      <c r="A13" s="2" t="s">
        <v>94</v>
      </c>
      <c r="B13" s="6">
        <f>Milestones!B11=Milestones!B10+21</f>
        <v>0</v>
      </c>
    </row>
    <row r="14" spans="1:2">
      <c r="A14" s="2" t="s">
        <v>95</v>
      </c>
      <c r="B14" s="6">
        <f>Milestones!B6=Milestones!B4+180</f>
        <v>0</v>
      </c>
    </row>
    <row r="15" spans="1:2">
      <c r="A15" s="2" t="s">
        <v>96</v>
      </c>
      <c r="B15" s="6">
        <f>DocCheck!H2=14</f>
        <v>0</v>
      </c>
    </row>
    <row r="16" spans="1:2">
      <c r="A16" s="2" t="s">
        <v>97</v>
      </c>
      <c r="B16" s="6">
        <f>AND(DocCheck!H3=12,DocCheck!H4=2)</f>
        <v>0</v>
      </c>
    </row>
    <row r="17" spans="1:2">
      <c r="A17" s="2" t="s">
        <v>98</v>
      </c>
      <c r="B17" s="6">
        <f>ABS(DocCheck!H5-12/14)&lt;0.0001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Milestones</vt:lpstr>
      <vt:lpstr>DocCheck</vt:lpstr>
      <vt:lpstr>WorkedExample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2026-10-14T11:31:39Z</dcterms:created>
  <dcterms:modified xsi:type="dcterms:W3CDTF">2026-10-14T11:31:39Z</dcterms:modified>
</cp:coreProperties>
</file>