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uarantor Checker" sheetId="1" r:id="rId1"/>
    <sheet name="Role Compare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<sst xmlns="http://schemas.openxmlformats.org/spreadsheetml/2006/main" count="64" uniqueCount="64">
  <si>
    <t>Guarantor exposure and FOIR checker</t>
  </si>
  <si>
    <t>Yellow cells are INPUTS. All other numbers are formulas. Change an input and every result updates.</t>
  </si>
  <si>
    <t>INPUTS</t>
  </si>
  <si>
    <t>Loan amount (Rs)</t>
  </si>
  <si>
    <t>Article example: Arjun home loan</t>
  </si>
  <si>
    <t>Annual interest rate</t>
  </si>
  <si>
    <t>8.50 percent per year</t>
  </si>
  <si>
    <t>Tenure (months)</t>
  </si>
  <si>
    <t>240 months</t>
  </si>
  <si>
    <t>EMIs paid before default</t>
  </si>
  <si>
    <t>60 EMIs, five years</t>
  </si>
  <si>
    <t>Guarantee cap (Rs)</t>
  </si>
  <si>
    <t>Full guarantee: cap equals loan amount. Lower it to model a capped guarantee.</t>
  </si>
  <si>
    <t>Guarantor monthly income (Rs)</t>
  </si>
  <si>
    <t>Vikram monthly income</t>
  </si>
  <si>
    <t>Guarantor own EMI (Rs)</t>
  </si>
  <si>
    <t>Vikram own loan EMI</t>
  </si>
  <si>
    <t>RESULTS (formulas)</t>
  </si>
  <si>
    <t>Monthly EMI (Rs)</t>
  </si>
  <si>
    <t>Standard EMI formula</t>
  </si>
  <si>
    <t>Monthly interest rate</t>
  </si>
  <si>
    <t>Annual rate divided by 12</t>
  </si>
  <si>
    <t>Outstanding after EMIs paid (Rs)</t>
  </si>
  <si>
    <t>Balance after 60 EMIs</t>
  </si>
  <si>
    <t>Guarantor exposure on default (Rs)</t>
  </si>
  <si>
    <t>Outstanding capped by the guarantee cap</t>
  </si>
  <si>
    <t>Guarantor paid while loan performs (Rs)</t>
  </si>
  <si>
    <t>Nil until default</t>
  </si>
  <si>
    <t>FOIR before counting the guarantee</t>
  </si>
  <si>
    <t>Own EMI divided by income</t>
  </si>
  <si>
    <t>FOIR counting the full EMI</t>
  </si>
  <si>
    <t>Stress case: full EMI counted</t>
  </si>
  <si>
    <t>FOIR rise from counting the guarantee</t>
  </si>
  <si>
    <t>Difference in points</t>
  </si>
  <si>
    <t>Equal share with 2 co-sureties (Rs, rounded)</t>
  </si>
  <si>
    <t>Section 146 equal contribution, rounded</t>
  </si>
  <si>
    <t>Co-applicant vs guarantor on the same Rs 60 lakh loan</t>
  </si>
  <si>
    <t>Feature</t>
  </si>
  <si>
    <t>Co-applicant (Meera)</t>
  </si>
  <si>
    <t>Guarantor (Vikram)</t>
  </si>
  <si>
    <t>Pays from month one</t>
  </si>
  <si>
    <t>Liability on default (Rs)</t>
  </si>
  <si>
    <t>Owns the asset</t>
  </si>
  <si>
    <t>Usually a co-owner</t>
  </si>
  <si>
    <t>No ownership from the guarantee alone</t>
  </si>
  <si>
    <t>Tax benefit shape</t>
  </si>
  <si>
    <t>May claim a share if co-owner and repaying</t>
  </si>
  <si>
    <t>None while paying nothing as guarantor</t>
  </si>
  <si>
    <t>Exit before closure</t>
  </si>
  <si>
    <t>Refinance or restructure with lender agreement</t>
  </si>
  <si>
    <t>Lender consent, substitution, or full repayment</t>
  </si>
  <si>
    <t>Checks against the article worked example</t>
  </si>
  <si>
    <t>Check</t>
  </si>
  <si>
    <t>Article value</t>
  </si>
  <si>
    <t>Workbook value</t>
  </si>
  <si>
    <t>Difference</t>
  </si>
  <si>
    <t>Status</t>
  </si>
  <si>
    <t>EMI (Rs)</t>
  </si>
  <si>
    <t>Outstanding after 60 EMIs (Rs)</t>
  </si>
  <si>
    <t>Guarantor exposure, full guarantee (Rs)</t>
  </si>
  <si>
    <t>FOIR before guarantee</t>
  </si>
  <si>
    <t>FOIR counting full EMI</t>
  </si>
  <si>
    <t>Co-surety equal share, rounded (Rs)</t>
  </si>
  <si>
    <t>Overall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</si>
</sst>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0%"/>
    <numFmt numFmtId="166" formatCode="0.0%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164" fontId="0" fillId="3" borderId="0" xfId="0" applyNumberFormat="1" applyFill="1"/>
    <xf numFmtId="165" fontId="0" fillId="3" borderId="0" xfId="0" applyNumberFormat="1" applyFill="1"/>
    <xf numFmtId="164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5"/>
  <cols>
    <col min="1" max="1" width="52.7109375" customWidth="1"/>
    <col min="2" max="2" width="24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t="s">
        <v>3</v>
      </c>
      <c r="B4" s="4">
        <v>6000000</v>
      </c>
      <c r="C4" t="s">
        <v>4</v>
      </c>
    </row>
    <row r="5" spans="1:3">
      <c r="A5" t="s">
        <v>5</v>
      </c>
      <c r="B5" s="5">
        <v>0.08500000000000001</v>
      </c>
      <c r="C5" t="s">
        <v>6</v>
      </c>
    </row>
    <row r="6" spans="1:3">
      <c r="A6" t="s">
        <v>7</v>
      </c>
      <c r="B6" s="4">
        <v>240</v>
      </c>
      <c r="C6" t="s">
        <v>8</v>
      </c>
    </row>
    <row r="7" spans="1:3">
      <c r="A7" t="s">
        <v>9</v>
      </c>
      <c r="B7" s="4">
        <v>60</v>
      </c>
      <c r="C7" t="s">
        <v>10</v>
      </c>
    </row>
    <row r="8" spans="1:3">
      <c r="A8" t="s">
        <v>11</v>
      </c>
      <c r="B8" s="4">
        <v>6000000</v>
      </c>
      <c r="C8" t="s">
        <v>12</v>
      </c>
    </row>
    <row r="9" spans="1:3">
      <c r="A9" t="s">
        <v>13</v>
      </c>
      <c r="B9" s="4">
        <v>150000</v>
      </c>
      <c r="C9" t="s">
        <v>14</v>
      </c>
    </row>
    <row r="10" spans="1:3">
      <c r="A10" t="s">
        <v>15</v>
      </c>
      <c r="B10" s="4">
        <v>30000</v>
      </c>
      <c r="C10" t="s">
        <v>16</v>
      </c>
    </row>
    <row r="12" spans="1:3">
      <c r="A12" s="3" t="s">
        <v>17</v>
      </c>
      <c r="B12" s="3"/>
      <c r="C12" s="3"/>
    </row>
    <row r="13" spans="1:3">
      <c r="A13" t="s">
        <v>18</v>
      </c>
      <c r="B13" s="6">
        <f>-PMT(B5/12,B6,B4)</f>
        <v>0</v>
      </c>
      <c r="C13" t="s">
        <v>19</v>
      </c>
    </row>
    <row r="14" spans="1:3">
      <c r="A14" t="s">
        <v>20</v>
      </c>
      <c r="B14" s="7">
        <f>B5/12</f>
        <v>0</v>
      </c>
      <c r="C14" t="s">
        <v>21</v>
      </c>
    </row>
    <row r="15" spans="1:3">
      <c r="A15" t="s">
        <v>22</v>
      </c>
      <c r="B15" s="6">
        <f>B4*(1+B14)^B7-B13*((1+B14)^B7-1)/B14</f>
        <v>0</v>
      </c>
      <c r="C15" t="s">
        <v>23</v>
      </c>
    </row>
    <row r="16" spans="1:3">
      <c r="A16" t="s">
        <v>24</v>
      </c>
      <c r="B16" s="6">
        <f>MIN(B15,B8)</f>
        <v>0</v>
      </c>
      <c r="C16" t="s">
        <v>25</v>
      </c>
    </row>
    <row r="17" spans="1:3">
      <c r="A17" t="s">
        <v>26</v>
      </c>
      <c r="B17" s="6">
        <f>0</f>
        <v>0</v>
      </c>
      <c r="C17" t="s">
        <v>27</v>
      </c>
    </row>
    <row r="18" spans="1:3">
      <c r="A18" t="s">
        <v>28</v>
      </c>
      <c r="B18" s="7">
        <f>B10/B9</f>
        <v>0</v>
      </c>
      <c r="C18" t="s">
        <v>29</v>
      </c>
    </row>
    <row r="19" spans="1:3">
      <c r="A19" t="s">
        <v>30</v>
      </c>
      <c r="B19" s="7">
        <f>(B10+B13)/B9</f>
        <v>0</v>
      </c>
      <c r="C19" t="s">
        <v>31</v>
      </c>
    </row>
    <row r="20" spans="1:3">
      <c r="A20" t="s">
        <v>32</v>
      </c>
      <c r="B20" s="7">
        <f>B19-B18</f>
        <v>0</v>
      </c>
      <c r="C20" t="s">
        <v>33</v>
      </c>
    </row>
    <row r="21" spans="1:3">
      <c r="A21" t="s">
        <v>34</v>
      </c>
      <c r="B21" s="6">
        <f>ROUND(B16/2,0)</f>
        <v>0</v>
      </c>
      <c r="C2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cols>
    <col min="1" max="1" width="44.7109375" customWidth="1"/>
    <col min="2" max="3" width="30.7109375" customWidth="1"/>
  </cols>
  <sheetData>
    <row r="1" spans="1:3">
      <c r="A1" s="1" t="s">
        <v>36</v>
      </c>
    </row>
    <row r="2" spans="1:3">
      <c r="A2" s="3" t="s">
        <v>37</v>
      </c>
      <c r="B2" s="3" t="s">
        <v>38</v>
      </c>
      <c r="C2" s="3" t="s">
        <v>39</v>
      </c>
    </row>
    <row r="3" spans="1:3">
      <c r="A3" t="s">
        <v>40</v>
      </c>
      <c r="B3" s="6">
        <f>'Guarantor Checker'!B13</f>
        <v>0</v>
      </c>
      <c r="C3" s="6">
        <v>0</v>
      </c>
    </row>
    <row r="4" spans="1:3">
      <c r="A4" t="s">
        <v>41</v>
      </c>
      <c r="B4" s="6">
        <f>'Guarantor Checker'!B15</f>
        <v>0</v>
      </c>
      <c r="C4" s="6">
        <f>'Guarantor Checker'!B16</f>
        <v>0</v>
      </c>
    </row>
    <row r="5" spans="1:3">
      <c r="A5" t="s">
        <v>42</v>
      </c>
      <c r="B5" t="s">
        <v>43</v>
      </c>
      <c r="C5" t="s">
        <v>44</v>
      </c>
    </row>
    <row r="6" spans="1:3">
      <c r="A6" t="s">
        <v>45</v>
      </c>
      <c r="B6" t="s">
        <v>46</v>
      </c>
      <c r="C6" t="s">
        <v>47</v>
      </c>
    </row>
    <row r="7" spans="1:3">
      <c r="A7" t="s">
        <v>48</v>
      </c>
      <c r="B7" t="s">
        <v>49</v>
      </c>
      <c r="C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44.7109375" customWidth="1"/>
    <col min="2" max="3" width="22.7109375" customWidth="1"/>
    <col min="4" max="4" width="16.7109375" customWidth="1"/>
    <col min="5" max="5" width="12.7109375" customWidth="1"/>
  </cols>
  <sheetData>
    <row r="1" spans="1:5">
      <c r="A1" s="1" t="s">
        <v>51</v>
      </c>
    </row>
    <row r="2" spans="1:5">
      <c r="A2" s="3" t="s">
        <v>52</v>
      </c>
      <c r="B2" s="3" t="s">
        <v>53</v>
      </c>
      <c r="C2" s="3" t="s">
        <v>54</v>
      </c>
      <c r="D2" s="3" t="s">
        <v>55</v>
      </c>
      <c r="E2" s="3" t="s">
        <v>56</v>
      </c>
    </row>
    <row r="3" spans="1:5">
      <c r="A3" t="s">
        <v>57</v>
      </c>
      <c r="B3" s="6">
        <v>52069</v>
      </c>
      <c r="C3" s="6">
        <f>'Guarantor Checker'!B13</f>
        <v>0</v>
      </c>
      <c r="D3" s="6">
        <f>ABS(C3-B3)</f>
        <v>0</v>
      </c>
      <c r="E3">
        <f>IF(D3&lt;=1,"PASS","FAIL")</f>
        <v>0</v>
      </c>
    </row>
    <row r="4" spans="1:5">
      <c r="A4" t="s">
        <v>58</v>
      </c>
      <c r="B4" s="6">
        <v>5287631</v>
      </c>
      <c r="C4" s="6">
        <f>'Guarantor Checker'!B15</f>
        <v>0</v>
      </c>
      <c r="D4" s="6">
        <f>ABS(C4-B4)</f>
        <v>0</v>
      </c>
      <c r="E4">
        <f>IF(D4&lt;=1,"PASS","FAIL")</f>
        <v>0</v>
      </c>
    </row>
    <row r="5" spans="1:5">
      <c r="A5" t="s">
        <v>59</v>
      </c>
      <c r="B5" s="6">
        <v>5287631</v>
      </c>
      <c r="C5" s="6">
        <f>'Guarantor Checker'!B16</f>
        <v>0</v>
      </c>
      <c r="D5" s="6">
        <f>ABS(C5-B5)</f>
        <v>0</v>
      </c>
      <c r="E5">
        <f>IF(D5&lt;=1,"PASS","FAIL")</f>
        <v>0</v>
      </c>
    </row>
    <row r="6" spans="1:5">
      <c r="A6" t="s">
        <v>60</v>
      </c>
      <c r="B6" s="7">
        <v>0.2</v>
      </c>
      <c r="C6" s="7">
        <f>'Guarantor Checker'!B18</f>
        <v>0</v>
      </c>
      <c r="D6" s="7">
        <f>ABS(C6-B6)</f>
        <v>0</v>
      </c>
      <c r="E6">
        <f>IF(D6&lt;=0.001,"PASS","FAIL")</f>
        <v>0</v>
      </c>
    </row>
    <row r="7" spans="1:5">
      <c r="A7" t="s">
        <v>61</v>
      </c>
      <c r="B7" s="7">
        <v>0.547</v>
      </c>
      <c r="C7" s="7">
        <f>'Guarantor Checker'!B19</f>
        <v>0</v>
      </c>
      <c r="D7" s="7">
        <f>ABS(C7-B7)</f>
        <v>0</v>
      </c>
      <c r="E7">
        <f>IF(D7&lt;=0.001,"PASS","FAIL")</f>
        <v>0</v>
      </c>
    </row>
    <row r="8" spans="1:5">
      <c r="A8" t="s">
        <v>62</v>
      </c>
      <c r="B8" s="6">
        <v>2643815</v>
      </c>
      <c r="C8" s="6">
        <f>'Guarantor Checker'!B21</f>
        <v>0</v>
      </c>
      <c r="D8" s="6">
        <f>ABS(C8-B8)</f>
        <v>0</v>
      </c>
      <c r="E8">
        <f>IF(D8&lt;=1,"PASS","FAIL")</f>
        <v>0</v>
      </c>
    </row>
    <row r="9" spans="1:5">
      <c r="A9" t="s">
        <v>63</v>
      </c>
      <c r="E9">
        <f>IF(COUNTIF(E3:E8,"PASS")=6,"ALL PASS","CHECK")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Guarantor Checker</vt:lpstr>
      <vt:lpstr>Role Compare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2026-10-27T11:30:39Z</dcterms:created>
  <dcterms:modified xsi:type="dcterms:W3CDTF">2026-10-27T11:30:39Z</dcterms:modified>
</cp:coreProperties>
</file>