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eak-Even" sheetId="1" r:id="rId1"/>
    <sheet name="Sensitivity" sheetId="2" r:id="rId2"/>
    <sheet name="Too-Late Case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<sst xmlns="http://schemas.openxmlformats.org/spreadsheetml/2006/main" count="68" uniqueCount="54">
  <si>
    <t>Item</t>
  </si>
  <si>
    <t>Value</t>
  </si>
  <si>
    <t>Note</t>
  </si>
  <si>
    <t>Outstanding balance (Rs)</t>
  </si>
  <si>
    <t>INPUT: your current outstanding principal</t>
  </si>
  <si>
    <t>Remaining tenure (months)</t>
  </si>
  <si>
    <t>INPUT: months left on the current loan</t>
  </si>
  <si>
    <t>Current rate (% per year)</t>
  </si>
  <si>
    <t>INPUT: your current floating rate</t>
  </si>
  <si>
    <t>New lender rate (% per year)</t>
  </si>
  <si>
    <t>INPUT: the offered rate, same tenure</t>
  </si>
  <si>
    <t>Processing fee at new lender (Rs)</t>
  </si>
  <si>
    <t>INPUT: 0.50% of Rs 50 lakh in the worked example</t>
  </si>
  <si>
    <t>Legal and technical valuation (Rs)</t>
  </si>
  <si>
    <t>INPUT: title check + valuation at actuals</t>
  </si>
  <si>
    <t>Stamp duty and MOD charges (Rs)</t>
  </si>
  <si>
    <t>INPUT: varies by state</t>
  </si>
  <si>
    <t>EMI at current rate (Rs)</t>
  </si>
  <si>
    <t>EMI at new rate (Rs)</t>
  </si>
  <si>
    <t>Monthly saving (Rs)</t>
  </si>
  <si>
    <t>Total interest at current rate (Rs)</t>
  </si>
  <si>
    <t>Total interest at new rate (Rs)</t>
  </si>
  <si>
    <t>Total interest saved (Rs)</t>
  </si>
  <si>
    <t>Total switching cost (Rs)</t>
  </si>
  <si>
    <t>Break-even (months)</t>
  </si>
  <si>
    <t>Verdict</t>
  </si>
  <si>
    <t>Rate gap</t>
  </si>
  <si>
    <t>New rate (%)</t>
  </si>
  <si>
    <t>New EMI (Rs)</t>
  </si>
  <si>
    <t>Break-even at Rs 40,000 (months)</t>
  </si>
  <si>
    <t>Worked example inputs: Rs 50,00,000, 180 months, current rate 9%</t>
  </si>
  <si>
    <t>INPUT: same loan, near the end</t>
  </si>
  <si>
    <t>INPUT: only 12 months left</t>
  </si>
  <si>
    <t>INPUT</t>
  </si>
  <si>
    <t>Switching cost (Rs)</t>
  </si>
  <si>
    <t>INPUT: same Rs 40,000 build</t>
  </si>
  <si>
    <t>Total saved over remaining tenure (Rs)</t>
  </si>
  <si>
    <t>Net gain or loss (Rs)</t>
  </si>
  <si>
    <t>Check</t>
  </si>
  <si>
    <t>Workbook value</t>
  </si>
  <si>
    <t>Article value</t>
  </si>
  <si>
    <t>Result</t>
  </si>
  <si>
    <t>Main EMI at 9% (Rs)</t>
  </si>
  <si>
    <t>Main EMI at 8% (Rs)</t>
  </si>
  <si>
    <t>Main monthly saving (Rs)</t>
  </si>
  <si>
    <t>Main total interest saved (Rs)</t>
  </si>
  <si>
    <t>Main break-even (months)</t>
  </si>
  <si>
    <t>Too-late monthly saving (Rs)</t>
  </si>
  <si>
    <t>Too-late total saved (Rs)</t>
  </si>
  <si>
    <t>Too-late net loss (Rs)</t>
  </si>
  <si>
    <t>0.50% gap monthly saving (Rs)</t>
  </si>
  <si>
    <t>0.50% gap break-even (months)</t>
  </si>
  <si>
    <t>0.25% gap monthly saving (Rs)</t>
  </si>
  <si>
    <t>Small-loan 0.50% gap saving (Rs)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</si>
</sst>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#,##0.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2A3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3" borderId="0" xfId="0" applyNumberFormat="1" applyFill="1"/>
    <xf numFmtId="0" fontId="0" fillId="0" borderId="0" xfId="0"/>
    <xf numFmtId="165" fontId="0" fillId="3" borderId="0" xfId="0" applyNumberFormat="1" applyFill="1"/>
    <xf numFmtId="164" fontId="0" fillId="4" borderId="0" xfId="0" applyNumberFormat="1" applyFill="1"/>
    <xf numFmtId="166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/>
  </sheetViews>
  <sheetFormatPr defaultRowHeight="15"/>
  <cols>
    <col min="1" max="1" width="42.7109375" customWidth="1"/>
    <col min="2" max="2" width="18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>
        <v>5000000</v>
      </c>
      <c r="C2" s="3" t="s">
        <v>4</v>
      </c>
    </row>
    <row r="3" spans="1:3">
      <c r="A3" t="s">
        <v>5</v>
      </c>
      <c r="B3" s="2">
        <v>180</v>
      </c>
      <c r="C3" s="3" t="s">
        <v>6</v>
      </c>
    </row>
    <row r="4" spans="1:3">
      <c r="A4" t="s">
        <v>7</v>
      </c>
      <c r="B4" s="4">
        <v>9</v>
      </c>
      <c r="C4" s="3" t="s">
        <v>8</v>
      </c>
    </row>
    <row r="5" spans="1:3">
      <c r="A5" t="s">
        <v>9</v>
      </c>
      <c r="B5" s="4">
        <v>8</v>
      </c>
      <c r="C5" s="3" t="s">
        <v>10</v>
      </c>
    </row>
    <row r="6" spans="1:3">
      <c r="A6" t="s">
        <v>11</v>
      </c>
      <c r="B6" s="2">
        <v>25000</v>
      </c>
      <c r="C6" s="3" t="s">
        <v>12</v>
      </c>
    </row>
    <row r="7" spans="1:3">
      <c r="A7" t="s">
        <v>13</v>
      </c>
      <c r="B7" s="2">
        <v>8000</v>
      </c>
      <c r="C7" s="3" t="s">
        <v>14</v>
      </c>
    </row>
    <row r="8" spans="1:3">
      <c r="A8" t="s">
        <v>15</v>
      </c>
      <c r="B8" s="2">
        <v>7000</v>
      </c>
      <c r="C8" s="3" t="s">
        <v>16</v>
      </c>
    </row>
    <row r="9" spans="1:3">
      <c r="A9" t="s">
        <v>17</v>
      </c>
      <c r="B9" s="5">
        <f>B2*(B4/1200)/(1-(1+B4/1200)^(-B3))</f>
        <v>0</v>
      </c>
    </row>
    <row r="10" spans="1:3">
      <c r="A10" t="s">
        <v>18</v>
      </c>
      <c r="B10" s="5">
        <f>B2*(B5/1200)/(1-(1+B5/1200)^(-B3))</f>
        <v>0</v>
      </c>
    </row>
    <row r="11" spans="1:3">
      <c r="A11" t="s">
        <v>19</v>
      </c>
      <c r="B11" s="5">
        <f>B9-B10</f>
        <v>0</v>
      </c>
    </row>
    <row r="12" spans="1:3">
      <c r="A12" t="s">
        <v>20</v>
      </c>
      <c r="B12" s="5">
        <f>B9*B3-B2</f>
        <v>0</v>
      </c>
    </row>
    <row r="13" spans="1:3">
      <c r="A13" t="s">
        <v>21</v>
      </c>
      <c r="B13" s="5">
        <f>B10*B3-B2</f>
        <v>0</v>
      </c>
    </row>
    <row r="14" spans="1:3">
      <c r="A14" t="s">
        <v>22</v>
      </c>
      <c r="B14" s="5">
        <f>B12-B13</f>
        <v>0</v>
      </c>
    </row>
    <row r="15" spans="1:3">
      <c r="A15" t="s">
        <v>23</v>
      </c>
      <c r="B15" s="5">
        <f>SUM(B6:B8)</f>
        <v>0</v>
      </c>
    </row>
    <row r="16" spans="1:3">
      <c r="A16" t="s">
        <v>24</v>
      </c>
      <c r="B16" s="6">
        <f>B15/B11</f>
        <v>0</v>
      </c>
    </row>
    <row r="17" spans="1:2">
      <c r="A17" t="s">
        <v>25</v>
      </c>
      <c r="B17" s="3">
        <f>IF(B16&lt;=B3,"PAYS: saving repays the cost inside the tenure","LOSES: break-even runs past the tenure")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5" width="32.7109375" customWidth="1"/>
  </cols>
  <sheetData>
    <row r="1" spans="1:5">
      <c r="A1" s="1" t="s">
        <v>26</v>
      </c>
      <c r="B1" s="1" t="s">
        <v>27</v>
      </c>
      <c r="C1" s="1" t="s">
        <v>28</v>
      </c>
      <c r="D1" s="1" t="s">
        <v>19</v>
      </c>
      <c r="E1" s="1" t="s">
        <v>29</v>
      </c>
    </row>
    <row r="2" spans="1:5">
      <c r="A2" t="s">
        <v>30</v>
      </c>
    </row>
    <row r="3" spans="1:5">
      <c r="A3" s="4">
        <v>0.25</v>
      </c>
      <c r="B3" s="4">
        <f>9-A3</f>
        <v>0</v>
      </c>
      <c r="C3" s="5">
        <f>5000000*(B3/1200)/(1-(1+B3/1200)^(-180))</f>
        <v>0</v>
      </c>
      <c r="D3" s="5">
        <f>'Break-Even'!B9-C3</f>
        <v>0</v>
      </c>
      <c r="E3" s="6">
        <f>40000/D3</f>
        <v>0</v>
      </c>
    </row>
    <row r="4" spans="1:5">
      <c r="A4" s="4">
        <v>0.5</v>
      </c>
      <c r="B4" s="4">
        <f>9-A4</f>
        <v>0</v>
      </c>
      <c r="C4" s="5">
        <f>5000000*(B4/1200)/(1-(1+B4/1200)^(-180))</f>
        <v>0</v>
      </c>
      <c r="D4" s="5">
        <f>'Break-Even'!B9-C4</f>
        <v>0</v>
      </c>
      <c r="E4" s="6">
        <f>40000/D4</f>
        <v>0</v>
      </c>
    </row>
    <row r="5" spans="1:5">
      <c r="A5" s="4">
        <v>1</v>
      </c>
      <c r="B5" s="4">
        <f>9-A5</f>
        <v>0</v>
      </c>
      <c r="C5" s="5">
        <f>5000000*(B5/1200)/(1-(1+B5/1200)^(-180))</f>
        <v>0</v>
      </c>
      <c r="D5" s="5">
        <f>'Break-Even'!B9-C5</f>
        <v>0</v>
      </c>
      <c r="E5" s="6">
        <f>40000/D5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cols>
    <col min="1" max="1" width="42.7109375" customWidth="1"/>
    <col min="2" max="2" width="18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>
        <v>5000000</v>
      </c>
      <c r="C2" s="3" t="s">
        <v>31</v>
      </c>
    </row>
    <row r="3" spans="1:3">
      <c r="A3" t="s">
        <v>5</v>
      </c>
      <c r="B3" s="2">
        <v>12</v>
      </c>
      <c r="C3" s="3" t="s">
        <v>32</v>
      </c>
    </row>
    <row r="4" spans="1:3">
      <c r="A4" t="s">
        <v>7</v>
      </c>
      <c r="B4" s="4">
        <v>9</v>
      </c>
      <c r="C4" s="3" t="s">
        <v>33</v>
      </c>
    </row>
    <row r="5" spans="1:3">
      <c r="A5" t="s">
        <v>9</v>
      </c>
      <c r="B5" s="4">
        <v>8</v>
      </c>
      <c r="C5" s="3" t="s">
        <v>33</v>
      </c>
    </row>
    <row r="6" spans="1:3">
      <c r="A6" t="s">
        <v>34</v>
      </c>
      <c r="B6" s="2">
        <v>40000</v>
      </c>
      <c r="C6" s="3" t="s">
        <v>35</v>
      </c>
    </row>
    <row r="7" spans="1:3">
      <c r="A7" t="s">
        <v>17</v>
      </c>
      <c r="B7" s="5">
        <f>B2*(B4/1200)/(1-(1+B4/1200)^(-B3))</f>
        <v>0</v>
      </c>
    </row>
    <row r="8" spans="1:3">
      <c r="A8" t="s">
        <v>18</v>
      </c>
      <c r="B8" s="5">
        <f>B2*(B5/1200)/(1-(1+B5/1200)^(-B3))</f>
        <v>0</v>
      </c>
    </row>
    <row r="9" spans="1:3">
      <c r="A9" t="s">
        <v>19</v>
      </c>
      <c r="B9" s="5">
        <f>B7-B8</f>
        <v>0</v>
      </c>
    </row>
    <row r="10" spans="1:3">
      <c r="A10" t="s">
        <v>36</v>
      </c>
      <c r="B10" s="5">
        <f>B9*B3</f>
        <v>0</v>
      </c>
    </row>
    <row r="11" spans="1:3">
      <c r="A11" t="s">
        <v>37</v>
      </c>
      <c r="B11" s="5">
        <f>B10-B6</f>
        <v>0</v>
      </c>
    </row>
    <row r="12" spans="1:3">
      <c r="A12" t="s">
        <v>24</v>
      </c>
      <c r="B12" s="6">
        <f>B6/B9</f>
        <v>0</v>
      </c>
    </row>
    <row r="13" spans="1:3">
      <c r="A13" t="s">
        <v>25</v>
      </c>
      <c r="B13" s="3">
        <f>IF(B12&lt;=B3,"PAYS","LOSES: break-even runs past the tenure")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sheetFormatPr defaultRowHeight="15"/>
  <cols>
    <col min="1" max="1" width="42.7109375" customWidth="1"/>
    <col min="2" max="4" width="20.7109375" customWidth="1"/>
  </cols>
  <sheetData>
    <row r="1" spans="1:4">
      <c r="A1" s="1" t="s">
        <v>38</v>
      </c>
      <c r="B1" s="1" t="s">
        <v>39</v>
      </c>
      <c r="C1" s="1" t="s">
        <v>40</v>
      </c>
      <c r="D1" s="1" t="s">
        <v>41</v>
      </c>
    </row>
    <row r="2" spans="1:4">
      <c r="A2" t="s">
        <v>42</v>
      </c>
      <c r="B2" s="6">
        <f>'Break-Even'!B9</f>
        <v>0</v>
      </c>
      <c r="C2" s="2">
        <v>50713</v>
      </c>
      <c r="D2" s="3">
        <f>IF(ABS(B2-C2)&lt;=MAX(2,0.02*ABS(C2)),"PASS","FAIL")</f>
        <v>0</v>
      </c>
    </row>
    <row r="3" spans="1:4">
      <c r="A3" t="s">
        <v>43</v>
      </c>
      <c r="B3" s="6">
        <f>'Break-Even'!B10</f>
        <v>0</v>
      </c>
      <c r="C3" s="2">
        <v>47783</v>
      </c>
      <c r="D3" s="3">
        <f>IF(ABS(B3-C3)&lt;=MAX(2,0.02*ABS(C3)),"PASS","FAIL")</f>
        <v>0</v>
      </c>
    </row>
    <row r="4" spans="1:4">
      <c r="A4" t="s">
        <v>44</v>
      </c>
      <c r="B4" s="6">
        <f>'Break-Even'!B11</f>
        <v>0</v>
      </c>
      <c r="C4" s="2">
        <v>2931</v>
      </c>
      <c r="D4" s="3">
        <f>IF(ABS(B4-C4)&lt;=MAX(2,0.02*ABS(C4)),"PASS","FAIL")</f>
        <v>0</v>
      </c>
    </row>
    <row r="5" spans="1:4">
      <c r="A5" t="s">
        <v>45</v>
      </c>
      <c r="B5" s="6">
        <f>'Break-Even'!B14</f>
        <v>0</v>
      </c>
      <c r="C5" s="2">
        <v>527531</v>
      </c>
      <c r="D5" s="3">
        <f>IF(ABS(B5-C5)&lt;=MAX(2,0.02*ABS(C5)),"PASS","FAIL")</f>
        <v>0</v>
      </c>
    </row>
    <row r="6" spans="1:4">
      <c r="A6" t="s">
        <v>46</v>
      </c>
      <c r="B6" s="6">
        <f>'Break-Even'!B16</f>
        <v>0</v>
      </c>
      <c r="C6" s="2">
        <v>13.6</v>
      </c>
      <c r="D6" s="3">
        <f>IF(ABS(B6-C6)&lt;=MAX(2,0.02*ABS(C6)),"PASS","FAIL")</f>
        <v>0</v>
      </c>
    </row>
    <row r="7" spans="1:4">
      <c r="A7" t="s">
        <v>47</v>
      </c>
      <c r="B7" s="6">
        <f>'Too-Late Case'!B9</f>
        <v>0</v>
      </c>
      <c r="C7" s="2">
        <v>2315</v>
      </c>
      <c r="D7" s="3">
        <f>IF(ABS(B7-C7)&lt;=MAX(2,0.02*ABS(C7)),"PASS","FAIL")</f>
        <v>0</v>
      </c>
    </row>
    <row r="8" spans="1:4">
      <c r="A8" t="s">
        <v>48</v>
      </c>
      <c r="B8" s="6">
        <f>'Too-Late Case'!B10</f>
        <v>0</v>
      </c>
      <c r="C8" s="2">
        <v>27783</v>
      </c>
      <c r="D8" s="3">
        <f>IF(ABS(B8-C8)&lt;=MAX(2,0.02*ABS(C8)),"PASS","FAIL")</f>
        <v>0</v>
      </c>
    </row>
    <row r="9" spans="1:4">
      <c r="A9" t="s">
        <v>49</v>
      </c>
      <c r="B9" s="6">
        <f>'Too-Late Case'!B11</f>
        <v>0</v>
      </c>
      <c r="C9" s="2">
        <v>-12217</v>
      </c>
      <c r="D9" s="3">
        <f>IF(ABS(B9-C9)&lt;=MAX(2,0.02*ABS(C9)),"PASS","FAIL")</f>
        <v>0</v>
      </c>
    </row>
    <row r="10" spans="1:4">
      <c r="A10" t="s">
        <v>50</v>
      </c>
      <c r="B10" s="6">
        <f>Sensitivity!D4</f>
        <v>0</v>
      </c>
      <c r="C10" s="2">
        <v>1476</v>
      </c>
      <c r="D10" s="3">
        <f>IF(ABS(B10-C10)&lt;=MAX(2,0.02*ABS(C10)),"PASS","FAIL")</f>
        <v>0</v>
      </c>
    </row>
    <row r="11" spans="1:4">
      <c r="A11" t="s">
        <v>51</v>
      </c>
      <c r="B11" s="6">
        <f>Sensitivity!E4</f>
        <v>0</v>
      </c>
      <c r="C11" s="2">
        <v>27.1</v>
      </c>
      <c r="D11" s="3">
        <f>IF(ABS(B11-C11)&lt;=MAX(2,0.02*ABS(C11)),"PASS","FAIL")</f>
        <v>0</v>
      </c>
    </row>
    <row r="12" spans="1:4">
      <c r="A12" t="s">
        <v>52</v>
      </c>
      <c r="B12" s="6">
        <f>Sensitivity!D3</f>
        <v>0</v>
      </c>
      <c r="C12" s="2">
        <v>741</v>
      </c>
      <c r="D12" s="3">
        <f>IF(ABS(B12-C12)&lt;=MAX(2,0.02*ABS(C12)),"PASS","FAIL")</f>
        <v>0</v>
      </c>
    </row>
    <row r="13" spans="1:4">
      <c r="A13" t="s">
        <v>53</v>
      </c>
      <c r="B13" s="6">
        <f>ROUND(2000000*(9/1200)/(1-(1+9/1200)^(-60))-2000000*(8.5/1200)/(1-(1+8.5/1200)^(-60)),0)</f>
        <v>0</v>
      </c>
      <c r="C13" s="2">
        <v>484</v>
      </c>
      <c r="D13" s="3">
        <f>IF(ABS(B13-C13)&lt;=MAX(2,0.02*ABS(C13)),"PASS","FAIL")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Break-Even</vt:lpstr>
      <vt:lpstr>Sensitivity</vt:lpstr>
      <vt:lpstr>Too-Late Case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2026-11-01T11:28:29Z</dcterms:created>
  <dcterms:modified xsi:type="dcterms:W3CDTF">2026-11-01T11:28:29Z</dcterms:modified>
</cp:coreProperties>
</file>