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puts" sheetId="1" r:id="rId1"/>
    <sheet name="Timeline &amp; Status" sheetId="2" r:id="rId2"/>
    <sheet name="Provisioning" sheetId="3" r:id="rId3"/>
    <sheet name="Checks" sheetId="4" r:id="rId4"/>
  </sheets>
  <calcPr calcId="124519" fullCalcOnLoad="1"/>
</workbook>
</file>

<file path=xl/sharedStrings.xml><?xml version="1.0" encoding="utf-8"?>
<sst xmlns="http://schemas.openxmlformats.org/spreadsheetml/2006/main" count="91" uniqueCount="90">
  <si>
    <t>IRAC day counter: your inputs</t>
  </si>
  <si>
    <t>Yellow cells are inputs. Green cells on the other sheets are formulas. Do not type over a green cell.</t>
  </si>
  <si>
    <t>Rates are from the RBI Commercial Banks IRAC Directions, 2025. Worked example: Rs.50 lakh, fully secured.</t>
  </si>
  <si>
    <t>Input</t>
  </si>
  <si>
    <t>Your figure</t>
  </si>
  <si>
    <t>Loan outstanding (Rs)</t>
  </si>
  <si>
    <t>Realisable value of tangible security charged to the bank (Rs)</t>
  </si>
  <si>
    <t>Days overdue: principal or interest unpaid since the due date (days)</t>
  </si>
  <si>
    <t>Months completed as NPA, if already an NPA (months)</t>
  </si>
  <si>
    <t>How to use: set days overdue to 0 for a performing account. SMA-0 starts at 1 day. Day 91 is the NPA line for a term loan. For CC and OD, read the out-of-order note on the Timeline sheet.</t>
  </si>
  <si>
    <t>Security note: classification does not depend on security. Security only splits the provision between the secured and unsecured portions on the Provisioning sheet.</t>
  </si>
  <si>
    <t>Timeline and status: where your account sits today</t>
  </si>
  <si>
    <t>Every green cell is a formula linked to the Inputs sheet. Change yellow inputs only.</t>
  </si>
  <si>
    <t>SMA bands are on principal or interest wholly or partly overdue. Classification runs at day-end.</t>
  </si>
  <si>
    <t>Item</t>
  </si>
  <si>
    <t>Result</t>
  </si>
  <si>
    <t>How to read it</t>
  </si>
  <si>
    <t>Days overdue today (from Inputs)</t>
  </si>
  <si>
    <t>The single count that drives every band below. Partly paid still counts as overdue.</t>
  </si>
  <si>
    <t>Current status</t>
  </si>
  <si>
    <t>Shipped example: 95 days, so NPA. SMA accounts are still standard assets. NPA starts beyond 90 days.</t>
  </si>
  <si>
    <t>NPA category today (if NPA)</t>
  </si>
  <si>
    <t>Substandard lasts 12 months. Doubtful-1, 2 and 3 follow in 12-month bands. Loss is by identification, not by time alone.</t>
  </si>
  <si>
    <t>SMA-0 window: 1 to 30 days overdue</t>
  </si>
  <si>
    <t>First stamp of stress. Cure here and the account stays a clean standard asset.</t>
  </si>
  <si>
    <t>SMA-1 window: 31 to 60 days overdue</t>
  </si>
  <si>
    <t>Stress is now a pattern. Expect monitoring to tighten.</t>
  </si>
  <si>
    <t>SMA-2 window: 61 to 90 days overdue</t>
  </si>
  <si>
    <t>Last band before NPA. Clear every arrear before day 90 ends.</t>
  </si>
  <si>
    <t>NPA line: beyond 90 days (day 91 onward)</t>
  </si>
  <si>
    <t>Term loan: interest or principal overdue beyond 90 days. Income recognition stops at this line.</t>
  </si>
  <si>
    <t>Provision on the day-91 line, if fully secured (substandard at 15 percent)</t>
  </si>
  <si>
    <t>Article example: 15 percent of Rs.50,00,000 is Rs.7,50,000. Live formula on your outstanding.</t>
  </si>
  <si>
    <t>CC and OD out-of-order test (any one limb is enough)</t>
  </si>
  <si>
    <t>For cash credit and overdraft accounts this test replaces the term-loan overdue test. Read your statement against all three limbs.</t>
  </si>
  <si>
    <t>Provisioning: what the bank sets aside on your outstanding</t>
  </si>
  <si>
    <t>Every green cell is a formula. No deduction for DICGC or ECGC cover or government guarantee.</t>
  </si>
  <si>
    <t>Secured portion means the part covered by the realisable value of tangible security. The balance is the unsecured portion.</t>
  </si>
  <si>
    <t>Computation</t>
  </si>
  <si>
    <t>Amount (Rs)</t>
  </si>
  <si>
    <t>Rate and reading</t>
  </si>
  <si>
    <t>Secured portion of the outstanding (Rs)</t>
  </si>
  <si>
    <t>Lower of outstanding and realisable security value. Shipped example: fully secured, so Rs.50,00,000.</t>
  </si>
  <si>
    <t>Unsecured portion of the outstanding (Rs)</t>
  </si>
  <si>
    <t>Outstanding minus the secured portion. Shipped example: nil. Any unsecured part is provided far faster.</t>
  </si>
  <si>
    <t>Standard: direct agriculture and SME at 0.25 percent</t>
  </si>
  <si>
    <t>Performing-book provision. On Rs.50 lakh this is Rs.12,500.</t>
  </si>
  <si>
    <t>Standard: commercial real estate at 1.00 percent</t>
  </si>
  <si>
    <t>Performing-book provision for CRE exposures. On Rs.50 lakh this is Rs.50,000.</t>
  </si>
  <si>
    <t>Standard: CRE residential housing at 0.75 percent</t>
  </si>
  <si>
    <t>Performing-book provision for CRE-RH. On Rs.50 lakh this is Rs.37,500.</t>
  </si>
  <si>
    <t>Standard: teaser-rate housing at 2 percent</t>
  </si>
  <si>
    <t>Performing-book provision for teaser housing loans. On Rs.50 lakh this is Rs.1,00,000.</t>
  </si>
  <si>
    <t>Standard: all other advances at 0.40 percent</t>
  </si>
  <si>
    <t>The residual standard rate used in the article example. On Rs.50 lakh this is Rs.20,000.</t>
  </si>
  <si>
    <t>Substandard provision on your secured and unsecured split</t>
  </si>
  <si>
    <t>Secured part at 15 percent, unsecured part at 25 percent in total (15 plus 10). This is the live provision if you are substandard today.</t>
  </si>
  <si>
    <t>Same outstanding if it were fully secured (at 15 percent)</t>
  </si>
  <si>
    <t>Article headline: Rs.7,50,000 on Rs.50 lakh. Security changes the provision, never the NPA label.</t>
  </si>
  <si>
    <t>Same outstanding if it were fully unsecured (at 25 percent)</t>
  </si>
  <si>
    <t>Rs.12,50,000 on Rs.50 lakh. The 10-point gap is the price of having no tangible cover.</t>
  </si>
  <si>
    <t>Doubtful-1 provision on your split (secured 25 percent, unsecured 100 percent)</t>
  </si>
  <si>
    <t>Months 13 to 24 as NPA. Fully secured Rs.50 lakh: Rs.12,50,000.</t>
  </si>
  <si>
    <t>Doubtful-2 provision on your split (secured 40 percent, unsecured 100 percent)</t>
  </si>
  <si>
    <t>Months 25 to 36 as NPA. Fully secured Rs.50 lakh: Rs.20,00,000.</t>
  </si>
  <si>
    <t>Doubtful-3 provision (100 percent of outstanding)</t>
  </si>
  <si>
    <t>Beyond 36 months as NPA the whole outstanding is provided. Rs.50,00,000 on the example.</t>
  </si>
  <si>
    <t>Loss provision (100 percent, write-off within four years)</t>
  </si>
  <si>
    <t>Loss is by identification, then full provision or write-off. A loss asset kept on the books is written off within four years.</t>
  </si>
  <si>
    <t>Checks: the workbook verifies itself</t>
  </si>
  <si>
    <t>Every green cell is a formula. The shipped example must show PASS on every row.</t>
  </si>
  <si>
    <t>Checks re-derive the article worked example. Change the yellow inputs and the checks test your figures instead.</t>
  </si>
  <si>
    <t>Check</t>
  </si>
  <si>
    <t>Expected (example)</t>
  </si>
  <si>
    <t>Actual (formula)</t>
  </si>
  <si>
    <t>Outstanding equals Rs.50,00,000 in the shipped example</t>
  </si>
  <si>
    <t>Secured portion equals Rs.50,00,000 (fully secured example)</t>
  </si>
  <si>
    <t>Unsecured portion equals nil in the shipped example</t>
  </si>
  <si>
    <t>Substandard fully secured at 15 percent equals Rs.7,50,000</t>
  </si>
  <si>
    <t>Day-91 line on Timeline also equals Rs.7,50,000</t>
  </si>
  <si>
    <t>Substandard fully unsecured at 25 percent equals Rs.12,50,000</t>
  </si>
  <si>
    <t>Doubtful-1 fully secured at 25 percent equals Rs.12,50,000</t>
  </si>
  <si>
    <t>Doubtful-2 fully secured at 40 percent equals Rs.20,00,000</t>
  </si>
  <si>
    <t>Doubtful-3 and loss at 100 percent equal Rs.50,00,000</t>
  </si>
  <si>
    <t>Standard other advances at 0.40 percent equal Rs.20,000</t>
  </si>
  <si>
    <t>Standard agriculture and SME at 0.25 percent equal Rs.12,500</t>
  </si>
  <si>
    <t>Status at 95 days overdue reads NPA</t>
  </si>
  <si>
    <t>NPA</t>
  </si>
  <si>
    <t>NPA category at 2 months as NPA reads substandard</t>
  </si>
  <si>
    <t>Substandard (first 12 months as NPA)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</si>
</sst>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0.00%"/>
  </numFmts>
  <fonts count="5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44444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EA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2" borderId="1" xfId="0" applyFill="1" applyBorder="1" applyAlignment="1">
      <alignment vertical="center" wrapText="1"/>
    </xf>
    <xf numFmtId="164" fontId="0" fillId="3" borderId="1" xfId="0" applyNumberFormat="1" applyFill="1" applyBorder="1"/>
    <xf numFmtId="1" fontId="0" fillId="3" borderId="1" xfId="0" applyNumberFormat="1" applyFill="1" applyBorder="1"/>
    <xf numFmtId="164" fontId="0" fillId="4" borderId="1" xfId="0" applyNumberFormat="1" applyFill="1" applyBorder="1"/>
    <xf numFmtId="0" fontId="4" fillId="0" borderId="0" xfId="0" applyFont="1" applyAlignment="1">
      <alignment vertical="center" wrapText="1"/>
    </xf>
    <xf numFmtId="0" fontId="0" fillId="4" borderId="1" xfId="0" applyFill="1" applyBorder="1" applyAlignment="1">
      <alignment vertical="center" wrapText="1"/>
    </xf>
    <xf numFmtId="165" fontId="0" fillId="4" borderId="1" xfId="0" applyNumberFormat="1" applyFill="1" applyBorder="1"/>
    <xf numFmtId="16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58.7109375" customWidth="1"/>
    <col min="2" max="2" width="20.7109375" customWidth="1"/>
    <col min="3" max="3" width="52.7109375" customWidth="1"/>
    <col min="4" max="4" width="16.7109375" customWidth="1"/>
  </cols>
  <sheetData>
    <row r="1" spans="1:2">
      <c r="A1" s="1" t="s">
        <v>0</v>
      </c>
    </row>
    <row r="2" spans="1:2">
      <c r="A2" s="2" t="s">
        <v>1</v>
      </c>
    </row>
    <row r="3" spans="1:2">
      <c r="A3" s="2" t="s">
        <v>2</v>
      </c>
    </row>
    <row r="4" spans="1:2">
      <c r="A4" s="3" t="s">
        <v>3</v>
      </c>
      <c r="B4" s="3" t="s">
        <v>4</v>
      </c>
    </row>
    <row r="5" spans="1:2">
      <c r="A5" s="4" t="s">
        <v>5</v>
      </c>
      <c r="B5" s="5">
        <v>5000000</v>
      </c>
    </row>
    <row r="6" spans="1:2">
      <c r="A6" s="4" t="s">
        <v>6</v>
      </c>
      <c r="B6" s="5">
        <v>5000000</v>
      </c>
    </row>
    <row r="7" spans="1:2">
      <c r="A7" s="4" t="s">
        <v>7</v>
      </c>
      <c r="B7" s="6">
        <v>95</v>
      </c>
    </row>
    <row r="8" spans="1:2">
      <c r="A8" s="4" t="s">
        <v>8</v>
      </c>
      <c r="B8" s="6">
        <v>2</v>
      </c>
    </row>
    <row r="10" spans="1:2">
      <c r="A10" s="2" t="s">
        <v>9</v>
      </c>
    </row>
    <row r="11" spans="1:2">
      <c r="A11" s="2" t="s">
        <v>10</v>
      </c>
    </row>
  </sheetData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6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58.7109375" customWidth="1"/>
    <col min="2" max="2" width="20.7109375" customWidth="1"/>
    <col min="3" max="3" width="52.7109375" customWidth="1"/>
    <col min="4" max="4" width="16.7109375" customWidth="1"/>
  </cols>
  <sheetData>
    <row r="1" spans="1:3">
      <c r="A1" s="1" t="s">
        <v>11</v>
      </c>
    </row>
    <row r="2" spans="1:3">
      <c r="A2" s="2" t="s">
        <v>12</v>
      </c>
    </row>
    <row r="3" spans="1:3">
      <c r="A3" s="2" t="s">
        <v>13</v>
      </c>
    </row>
    <row r="5" spans="1:3">
      <c r="A5" s="3" t="s">
        <v>14</v>
      </c>
      <c r="B5" s="3" t="s">
        <v>15</v>
      </c>
      <c r="C5" s="3" t="s">
        <v>16</v>
      </c>
    </row>
    <row r="6" spans="1:3" ht="30" customHeight="1">
      <c r="A6" s="4" t="s">
        <v>17</v>
      </c>
      <c r="B6" s="7">
        <f>Inputs!B7</f>
        <v>95</v>
      </c>
      <c r="C6" s="8" t="s">
        <v>18</v>
      </c>
    </row>
    <row r="7" spans="1:3" ht="30" customHeight="1">
      <c r="A7" s="4" t="s">
        <v>19</v>
      </c>
      <c r="B7" s="9" t="str">
        <f>IF(B6&lt;=0,"Standard (no overdue)",IF(B6&lt;=30,"SMA-0",IF(B6&lt;=60,"SMA-1",IF(B6&lt;=90,"SMA-2","NPA"))))</f>
        <v>NPA</v>
      </c>
      <c r="C7" s="8" t="s">
        <v>20</v>
      </c>
    </row>
    <row r="8" spans="1:3" ht="30" customHeight="1">
      <c r="A8" s="4" t="s">
        <v>21</v>
      </c>
      <c r="B8" s="9" t="str">
        <f>IF(B7&lt;&gt;"NPA","Not an NPA today",IF(Inputs!B8&lt;=12,"Substandard (first 12 months as NPA)",IF(Inputs!B8&lt;=24,"Doubtful-1 (months 13 to 24 as NPA)",IF(Inputs!B8&lt;=36,"Doubtful-2 (months 25 to 36 as NPA)","Doubtful-3 (beyond 36 months as NPA)"))))</f>
        <v>Substandard (first 12 months as NPA)</v>
      </c>
      <c r="C8" s="8" t="s">
        <v>22</v>
      </c>
    </row>
    <row r="10" spans="1:3" ht="30" customHeight="1">
      <c r="A10" s="4" t="s">
        <v>23</v>
      </c>
      <c r="B10" s="9">
        <f>IF(AND(B6&gt;=1,B6&lt;=30),"YOU ARE HERE","")</f>
        <v/>
      </c>
      <c r="C10" s="8" t="s">
        <v>24</v>
      </c>
    </row>
    <row r="11" spans="1:3" ht="30" customHeight="1">
      <c r="A11" s="4" t="s">
        <v>25</v>
      </c>
      <c r="B11" s="9">
        <f>IF(AND(B6&gt;=31,B6&lt;=60),"YOU ARE HERE","")</f>
        <v/>
      </c>
      <c r="C11" s="8" t="s">
        <v>26</v>
      </c>
    </row>
    <row r="12" spans="1:3" ht="30" customHeight="1">
      <c r="A12" s="4" t="s">
        <v>27</v>
      </c>
      <c r="B12" s="9">
        <f>IF(AND(B6&gt;=61,B6&lt;=90),"YOU ARE HERE","")</f>
        <v/>
      </c>
      <c r="C12" s="8" t="s">
        <v>28</v>
      </c>
    </row>
    <row r="13" spans="1:3" ht="30" customHeight="1">
      <c r="A13" s="4" t="s">
        <v>29</v>
      </c>
      <c r="B13" s="9" t="str">
        <f>IF(B6&gt;90,"YOU ARE HERE","")</f>
        <v>YOU ARE HERE</v>
      </c>
      <c r="C13" s="8" t="s">
        <v>30</v>
      </c>
    </row>
    <row r="15" spans="1:3" ht="30" customHeight="1">
      <c r="A15" s="4" t="s">
        <v>31</v>
      </c>
      <c r="B15" s="7">
        <f>Inputs!B5*0.15</f>
        <v>750000</v>
      </c>
      <c r="C15" s="8" t="s">
        <v>32</v>
      </c>
    </row>
    <row r="16" spans="1:3" ht="30" customHeight="1">
      <c r="A16" s="4" t="s">
        <v>33</v>
      </c>
      <c r="B16" s="9" t="str">
        <f>"Balance above limit or drawing power for 90 days, or no credits for 90 days, or credits below interest debited in the previous 90 days."</f>
        <v>Balance above limit or drawing power for 90 days, or no credits for 90 days, or credits below interest debited in the previous 90 days.</v>
      </c>
      <c r="C16" s="8" t="s">
        <v>34</v>
      </c>
    </row>
  </sheetData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58.7109375" customWidth="1"/>
    <col min="2" max="2" width="20.7109375" customWidth="1"/>
    <col min="3" max="3" width="52.7109375" customWidth="1"/>
    <col min="4" max="4" width="16.7109375" customWidth="1"/>
  </cols>
  <sheetData>
    <row r="1" spans="1:3">
      <c r="A1" s="1" t="s">
        <v>35</v>
      </c>
    </row>
    <row r="2" spans="1:3">
      <c r="A2" s="2" t="s">
        <v>36</v>
      </c>
    </row>
    <row r="3" spans="1:3">
      <c r="A3" s="2" t="s">
        <v>37</v>
      </c>
    </row>
    <row r="5" spans="1:3">
      <c r="A5" s="3" t="s">
        <v>38</v>
      </c>
      <c r="B5" s="3" t="s">
        <v>39</v>
      </c>
      <c r="C5" s="3" t="s">
        <v>40</v>
      </c>
    </row>
    <row r="6" spans="1:3" ht="30" customHeight="1">
      <c r="A6" s="4" t="s">
        <v>41</v>
      </c>
      <c r="B6" s="7">
        <f>MIN(Inputs!B5,Inputs!B6)</f>
        <v>5000000</v>
      </c>
      <c r="C6" s="8" t="s">
        <v>42</v>
      </c>
    </row>
    <row r="7" spans="1:3" ht="30" customHeight="1">
      <c r="A7" s="4" t="s">
        <v>43</v>
      </c>
      <c r="B7" s="7">
        <f>Inputs!B5-B6</f>
        <v>0</v>
      </c>
      <c r="C7" s="8" t="s">
        <v>44</v>
      </c>
    </row>
    <row r="9" spans="1:3" ht="30" customHeight="1">
      <c r="A9" s="4" t="s">
        <v>45</v>
      </c>
      <c r="B9" s="10">
        <f>Inputs!B5*0.0025</f>
        <v>12500</v>
      </c>
      <c r="C9" s="8" t="s">
        <v>46</v>
      </c>
    </row>
    <row r="10" spans="1:3" ht="30" customHeight="1">
      <c r="A10" s="4" t="s">
        <v>47</v>
      </c>
      <c r="B10" s="10">
        <f>Inputs!B5*0.01</f>
        <v>50000</v>
      </c>
      <c r="C10" s="8" t="s">
        <v>48</v>
      </c>
    </row>
    <row r="11" spans="1:3" ht="30" customHeight="1">
      <c r="A11" s="4" t="s">
        <v>49</v>
      </c>
      <c r="B11" s="10">
        <f>Inputs!B5*0.0075</f>
        <v>37500</v>
      </c>
      <c r="C11" s="8" t="s">
        <v>50</v>
      </c>
    </row>
    <row r="12" spans="1:3" ht="30" customHeight="1">
      <c r="A12" s="4" t="s">
        <v>51</v>
      </c>
      <c r="B12" s="10">
        <f>Inputs!B5*0.02</f>
        <v>100000</v>
      </c>
      <c r="C12" s="8" t="s">
        <v>52</v>
      </c>
    </row>
    <row r="13" spans="1:3" ht="30" customHeight="1">
      <c r="A13" s="4" t="s">
        <v>53</v>
      </c>
      <c r="B13" s="10">
        <f>Inputs!B5*0.004</f>
        <v>20000</v>
      </c>
      <c r="C13" s="8" t="s">
        <v>54</v>
      </c>
    </row>
    <row r="15" spans="1:3" ht="30" customHeight="1">
      <c r="A15" s="4" t="s">
        <v>55</v>
      </c>
      <c r="B15" s="7">
        <f>B6*0.15+B7*0.25</f>
        <v>750000</v>
      </c>
      <c r="C15" s="8" t="s">
        <v>56</v>
      </c>
    </row>
    <row r="16" spans="1:3" ht="30" customHeight="1">
      <c r="A16" s="4" t="s">
        <v>57</v>
      </c>
      <c r="B16" s="7">
        <f>Inputs!B5*0.15</f>
        <v>750000</v>
      </c>
      <c r="C16" s="8" t="s">
        <v>58</v>
      </c>
    </row>
    <row r="17" spans="1:3" ht="30" customHeight="1">
      <c r="A17" s="4" t="s">
        <v>59</v>
      </c>
      <c r="B17" s="7">
        <f>Inputs!B5*0.25</f>
        <v>1250000</v>
      </c>
      <c r="C17" s="8" t="s">
        <v>60</v>
      </c>
    </row>
    <row r="19" spans="1:3" ht="30" customHeight="1">
      <c r="A19" s="4" t="s">
        <v>61</v>
      </c>
      <c r="B19" s="7">
        <f>B6*0.25+B7*1</f>
        <v>1250000</v>
      </c>
      <c r="C19" s="8" t="s">
        <v>62</v>
      </c>
    </row>
    <row r="20" spans="1:3" ht="30" customHeight="1">
      <c r="A20" s="4" t="s">
        <v>63</v>
      </c>
      <c r="B20" s="7">
        <f>B6*0.40+B7*1</f>
        <v>2000000</v>
      </c>
      <c r="C20" s="8" t="s">
        <v>64</v>
      </c>
    </row>
    <row r="21" spans="1:3" ht="30" customHeight="1">
      <c r="A21" s="4" t="s">
        <v>65</v>
      </c>
      <c r="B21" s="7">
        <f>Inputs!B5*1</f>
        <v>5000000</v>
      </c>
      <c r="C21" s="8" t="s">
        <v>66</v>
      </c>
    </row>
    <row r="22" spans="1:3" ht="30" customHeight="1">
      <c r="A22" s="4" t="s">
        <v>67</v>
      </c>
      <c r="B22" s="7">
        <f>Inputs!B5*1</f>
        <v>5000000</v>
      </c>
      <c r="C22" s="8" t="s">
        <v>68</v>
      </c>
    </row>
  </sheetData>
  <pageMargins left="0.7" right="0.7" top="0.75" bottom="0.75" header="0.3" footer="0.3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58.7109375" customWidth="1"/>
    <col min="2" max="2" width="20.7109375" customWidth="1"/>
    <col min="3" max="3" width="52.7109375" customWidth="1"/>
    <col min="4" max="4" width="16.7109375" customWidth="1"/>
  </cols>
  <sheetData>
    <row r="1" spans="1:4">
      <c r="A1" s="1" t="s">
        <v>69</v>
      </c>
    </row>
    <row r="2" spans="1:4">
      <c r="A2" s="2" t="s">
        <v>70</v>
      </c>
    </row>
    <row r="3" spans="1:4">
      <c r="A3" s="2" t="s">
        <v>71</v>
      </c>
    </row>
    <row r="4" spans="1:4">
      <c r="A4" s="3" t="s">
        <v>72</v>
      </c>
      <c r="B4" s="3" t="s">
        <v>73</v>
      </c>
      <c r="C4" s="3" t="s">
        <v>74</v>
      </c>
      <c r="D4" s="3" t="s">
        <v>15</v>
      </c>
    </row>
    <row r="5" spans="1:4">
      <c r="A5" s="4" t="s">
        <v>75</v>
      </c>
      <c r="B5" s="11">
        <v>5000000</v>
      </c>
      <c r="C5" s="7">
        <f>Inputs!B5</f>
        <v>5000000</v>
      </c>
      <c r="D5" s="9" t="str">
        <f>IF(ABS(C5-B5)&lt;0.01,"PASS","FAIL")</f>
        <v>PASS</v>
      </c>
    </row>
    <row r="6" spans="1:4">
      <c r="A6" s="4" t="s">
        <v>76</v>
      </c>
      <c r="B6" s="11">
        <v>5000000</v>
      </c>
      <c r="C6" s="7">
        <f>Provisioning!B6</f>
        <v>5000000</v>
      </c>
      <c r="D6" s="9" t="str">
        <f>IF(ABS(C6-B6)&lt;0.01,"PASS","FAIL")</f>
        <v>PASS</v>
      </c>
    </row>
    <row r="7" spans="1:4">
      <c r="A7" s="4" t="s">
        <v>77</v>
      </c>
      <c r="B7" s="11">
        <v>0</v>
      </c>
      <c r="C7" s="7">
        <f>Provisioning!B7</f>
        <v>0</v>
      </c>
      <c r="D7" s="9" t="str">
        <f>IF(ABS(C7-B7)&lt;0.01,"PASS","FAIL")</f>
        <v>PASS</v>
      </c>
    </row>
    <row r="8" spans="1:4">
      <c r="A8" s="4" t="s">
        <v>78</v>
      </c>
      <c r="B8" s="11">
        <v>750000</v>
      </c>
      <c r="C8" s="7">
        <f>Provisioning!B16</f>
        <v>750000</v>
      </c>
      <c r="D8" s="9" t="str">
        <f>IF(ABS(C8-B8)&lt;0.01,"PASS","FAIL")</f>
        <v>PASS</v>
      </c>
    </row>
    <row r="9" spans="1:4">
      <c r="A9" s="4" t="s">
        <v>79</v>
      </c>
      <c r="B9" s="11">
        <v>750000</v>
      </c>
      <c r="C9" s="7">
        <f>'Timeline &amp; Status'!B15</f>
        <v>750000</v>
      </c>
      <c r="D9" s="9" t="str">
        <f>IF(ABS(C9-B9)&lt;0.01,"PASS","FAIL")</f>
        <v>PASS</v>
      </c>
    </row>
    <row r="10" spans="1:4">
      <c r="A10" s="4" t="s">
        <v>80</v>
      </c>
      <c r="B10" s="11">
        <v>1250000</v>
      </c>
      <c r="C10" s="7">
        <f>Provisioning!B17</f>
        <v>1250000</v>
      </c>
      <c r="D10" s="9" t="str">
        <f>IF(ABS(C10-B10)&lt;0.01,"PASS","FAIL")</f>
        <v>PASS</v>
      </c>
    </row>
    <row r="11" spans="1:4">
      <c r="A11" s="4" t="s">
        <v>81</v>
      </c>
      <c r="B11" s="11">
        <v>1250000</v>
      </c>
      <c r="C11" s="7">
        <f>Provisioning!B19</f>
        <v>1250000</v>
      </c>
      <c r="D11" s="9" t="str">
        <f>IF(ABS(C11-B11)&lt;0.01,"PASS","FAIL")</f>
        <v>PASS</v>
      </c>
    </row>
    <row r="12" spans="1:4">
      <c r="A12" s="4" t="s">
        <v>82</v>
      </c>
      <c r="B12" s="11">
        <v>2000000</v>
      </c>
      <c r="C12" s="7">
        <f>Provisioning!B20</f>
        <v>2000000</v>
      </c>
      <c r="D12" s="9" t="str">
        <f>IF(ABS(C12-B12)&lt;0.01,"PASS","FAIL")</f>
        <v>PASS</v>
      </c>
    </row>
    <row r="13" spans="1:4">
      <c r="A13" s="4" t="s">
        <v>83</v>
      </c>
      <c r="B13" s="11">
        <v>5000000</v>
      </c>
      <c r="C13" s="7">
        <f>Provisioning!B21</f>
        <v>5000000</v>
      </c>
      <c r="D13" s="9" t="str">
        <f>IF(ABS(C13-B13)&lt;0.01,"PASS","FAIL")</f>
        <v>PASS</v>
      </c>
    </row>
    <row r="14" spans="1:4">
      <c r="A14" s="4" t="s">
        <v>84</v>
      </c>
      <c r="B14" s="11">
        <v>20000</v>
      </c>
      <c r="C14" s="7">
        <f>Provisioning!B13</f>
        <v>20000</v>
      </c>
      <c r="D14" s="9" t="str">
        <f>IF(ABS(C14-B14)&lt;0.01,"PASS","FAIL")</f>
        <v>PASS</v>
      </c>
    </row>
    <row r="15" spans="1:4">
      <c r="A15" s="4" t="s">
        <v>85</v>
      </c>
      <c r="B15" s="11">
        <v>12500</v>
      </c>
      <c r="C15" s="7">
        <f>Provisioning!B9</f>
        <v>12500</v>
      </c>
      <c r="D15" s="9" t="str">
        <f>IF(ABS(C15-B15)&lt;0.01,"PASS","FAIL")</f>
        <v>PASS</v>
      </c>
    </row>
    <row r="16" spans="1:4">
      <c r="A16" s="4" t="s">
        <v>86</v>
      </c>
      <c r="B16" s="12" t="s">
        <v>87</v>
      </c>
      <c r="C16" s="9" t="str">
        <f>'Timeline &amp; Status'!B7</f>
        <v>NPA</v>
      </c>
      <c r="D16" s="9" t="str">
        <f>IF(C16="NPA","PASS","FAIL")</f>
        <v>PASS</v>
      </c>
    </row>
    <row r="17" spans="1:4">
      <c r="A17" s="4" t="s">
        <v>88</v>
      </c>
      <c r="B17" s="13" t="s">
        <v>89</v>
      </c>
      <c r="C17" s="9" t="str">
        <f>'Timeline &amp; Status'!B8</f>
        <v>Substandard (first 12 months as NPA)</v>
      </c>
      <c r="D17" s="9" t="str">
        <f>IF(C17=B17,"PASS","FAIL")</f>
        <v>PASS</v>
      </c>
    </row>
  </sheetData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Inputs</vt:lpstr>
      <vt:lpstr>Timeline &amp; Status</vt:lpstr>
      <vt:lpstr>Provisioning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2026-10-04T11:37:25Z</dcterms:created>
  <dcterms:modified xsi:type="dcterms:W3CDTF">2026-10-04T11:37:25Z</dcterms:modified>
</cp:coreProperties>
</file>