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newal Countdown" sheetId="1" r:id="rId1"/>
    <sheet name="Document Checklist" sheetId="2" r:id="rId2"/>
    <sheet name="DP Health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<sst xmlns="http://schemas.openxmlformats.org/spreadsheetml/2006/main" count="121" uniqueCount="99">
  <si>
    <t>RENEWAL COUNTDOWN (yellow = your inputs, green = formulas)</t>
  </si>
  <si>
    <t>Value</t>
  </si>
  <si>
    <t>Notes</t>
  </si>
  <si>
    <t>YOUR LIMIT (yellow cells are editable)</t>
  </si>
  <si>
    <t>Due date of the limit (renewal due date)</t>
  </si>
  <si>
    <t>Kiran Polymers example: 30-Sep-2026</t>
  </si>
  <si>
    <t>Sanctioned cash credit limit (Rs)</t>
  </si>
  <si>
    <t>Kiran Polymers example: Rs.1.20 crore</t>
  </si>
  <si>
    <t>THE THREE DATES (all formulas)</t>
  </si>
  <si>
    <t>Days elapsed since the due date</t>
  </si>
  <si>
    <t>Clock starts on the due date (para 42(5))</t>
  </si>
  <si>
    <t>RBI 3-month soft deadline</t>
  </si>
  <si>
    <t>Para 16: review not later than three months from the due date</t>
  </si>
  <si>
    <t>Days left to the soft deadline</t>
  </si>
  <si>
    <t>Renewal should be complete before this date</t>
  </si>
  <si>
    <t>180-day NPA cliff (para 42(5))</t>
  </si>
  <si>
    <t>Non-renewal within 180 days: NPA classification</t>
  </si>
  <si>
    <t>Days left to the NPA cliff</t>
  </si>
  <si>
    <t>Borrower-wise classification past this date (para 44)</t>
  </si>
  <si>
    <t>Status</t>
  </si>
  <si>
    <t>Read the status every week until renewal closes</t>
  </si>
  <si>
    <t>DOCUMENT CHECKLIST (column D = Y when the document is ready)</t>
  </si>
  <si>
    <t>Lead time</t>
  </si>
  <si>
    <t>Owner</t>
  </si>
  <si>
    <t>Ready</t>
  </si>
  <si>
    <t>Deadline</t>
  </si>
  <si>
    <t>Audited financials of the unit, 3 years</t>
  </si>
  <si>
    <t>CA</t>
  </si>
  <si>
    <t>Y</t>
  </si>
  <si>
    <t>The slowest item: chase it first</t>
  </si>
  <si>
    <t>CMA data and projections</t>
  </si>
  <si>
    <t>Indicative: 5 to 8 working days after complete documents</t>
  </si>
  <si>
    <t>GST returns, last 1 year plus current year to date</t>
  </si>
  <si>
    <t>Accountant</t>
  </si>
  <si>
    <t>Cross-checked against turnover</t>
  </si>
  <si>
    <t>ITR with computation, 3 years (unit + promoters)</t>
  </si>
  <si>
    <t>Unit, promoters and associate concerns</t>
  </si>
  <si>
    <t>Bank statements of all operating accounts, 12 months</t>
  </si>
  <si>
    <t>Borrower</t>
  </si>
  <si>
    <t>Read for conduct, not just balances</t>
  </si>
  <si>
    <t>Latest stock statement with debtor/creditor ageing</t>
  </si>
  <si>
    <t>Must be current: para 15's 3-month rule</t>
  </si>
  <si>
    <t>Sanction letters and repayment schedules of existing facilities</t>
  </si>
  <si>
    <t>N</t>
  </si>
  <si>
    <t>Collect from every lender</t>
  </si>
  <si>
    <t>Orders in hand and sales projections</t>
  </si>
  <si>
    <t>Supports the enhancement case</t>
  </si>
  <si>
    <t>UDYAM registration and promoter KYC</t>
  </si>
  <si>
    <t>One-day job: do not leave it last</t>
  </si>
  <si>
    <t>Board resolution (for companies)</t>
  </si>
  <si>
    <t>Company secretary</t>
  </si>
  <si>
    <t>Authorises the renewal application</t>
  </si>
  <si>
    <t>TOTAL</t>
  </si>
  <si>
    <t>Documents ready</t>
  </si>
  <si>
    <t>Readiness</t>
  </si>
  <si>
    <t>Verdict</t>
  </si>
  <si>
    <t>DRAWING POWER HEALTH (yellow = your inputs, green = formulas)</t>
  </si>
  <si>
    <t>STOCK STATEMENT FRESHNESS</t>
  </si>
  <si>
    <t>Stock as per latest statement (Rs)</t>
  </si>
  <si>
    <t>Kiran Polymers example: Rs.1.80 crore</t>
  </si>
  <si>
    <t>Stock statement date</t>
  </si>
  <si>
    <t>Kiran Polymers example: 10-Oct-2026</t>
  </si>
  <si>
    <t>Statement age (days)</t>
  </si>
  <si>
    <t>Para 15: statements relied upon for DP should not be older than three months</t>
  </si>
  <si>
    <t>Age verdict</t>
  </si>
  <si>
    <t>A stale statement freezes fresh drawings</t>
  </si>
  <si>
    <t>ELIGIBLE SECURITY (all formulas)</t>
  </si>
  <si>
    <t>Eligible stock (Rs)</t>
  </si>
  <si>
    <t>Net of ineligible and obsolete stock</t>
  </si>
  <si>
    <t>Bank margin on stock</t>
  </si>
  <si>
    <t>From your sanction letter (bank policy)</t>
  </si>
  <si>
    <t>Eligible stock after margin (Rs)</t>
  </si>
  <si>
    <t>Eligible receivables (Rs)</t>
  </si>
  <si>
    <t>Net of old and disputed debtors</t>
  </si>
  <si>
    <t>Bank margin on receivables</t>
  </si>
  <si>
    <t>Eligible receivables after margin (Rs)</t>
  </si>
  <si>
    <t>Drawing power (Rs)</t>
  </si>
  <si>
    <t>Eligible security after margins</t>
  </si>
  <si>
    <t>DRAWABLE AMOUNT</t>
  </si>
  <si>
    <t>Sanctioned limit (Rs)</t>
  </si>
  <si>
    <t>Drawable amount (Rs)</t>
  </si>
  <si>
    <t>You can never draw more than the sanctioned limit</t>
  </si>
  <si>
    <t>Current outstanding (Rs)</t>
  </si>
  <si>
    <t>Utilisation</t>
  </si>
  <si>
    <t>Headroom (Rs)</t>
  </si>
  <si>
    <t>MACHINE-VERIFIED VALUES (Kiran Polymers example)</t>
  </si>
  <si>
    <t>Computed</t>
  </si>
  <si>
    <t>Expected</t>
  </si>
  <si>
    <t>Days elapsed wiring</t>
  </si>
  <si>
    <t>Soft deadline wiring</t>
  </si>
  <si>
    <t>NPA cliff wiring</t>
  </si>
  <si>
    <t>Days to soft deadline</t>
  </si>
  <si>
    <t>Days to NPA cliff</t>
  </si>
  <si>
    <t>Stock after margin</t>
  </si>
  <si>
    <t>Receivables after margin</t>
  </si>
  <si>
    <t>Drawing power</t>
  </si>
  <si>
    <t>Drawable amount</t>
  </si>
  <si>
    <t>Headroom</t>
  </si>
  <si>
    <t>Statement age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</si>
</sst>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"/>
    <numFmt numFmtId="166" formatCode="0.00%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B3C5D"/>
        <bgColor indexed="64"/>
      </patternFill>
    </fill>
    <fill>
      <patternFill patternType="solid">
        <fgColor rgb="FFD9EAF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0" xfId="0" applyFill="1" applyAlignment="1">
      <alignment vertical="top" wrapText="1"/>
    </xf>
    <xf numFmtId="164" fontId="0" fillId="5" borderId="0" xfId="0" applyNumberFormat="1" applyFill="1" applyAlignment="1">
      <alignment vertical="top"/>
    </xf>
    <xf numFmtId="0" fontId="3" fillId="0" borderId="0" xfId="0" applyFont="1" applyAlignment="1">
      <alignment wrapText="1"/>
    </xf>
    <xf numFmtId="165" fontId="0" fillId="5" borderId="0" xfId="0" applyNumberFormat="1" applyFill="1" applyAlignment="1">
      <alignment vertical="top"/>
    </xf>
    <xf numFmtId="165" fontId="0" fillId="6" borderId="0" xfId="0" applyNumberFormat="1" applyFill="1" applyAlignment="1">
      <alignment vertical="top"/>
    </xf>
    <xf numFmtId="164" fontId="0" fillId="6" borderId="0" xfId="0" applyNumberFormat="1" applyFill="1" applyAlignment="1">
      <alignment vertical="top"/>
    </xf>
    <xf numFmtId="0" fontId="0" fillId="6" borderId="0" xfId="0" applyFill="1" applyAlignment="1">
      <alignment vertical="top" wrapText="1"/>
    </xf>
    <xf numFmtId="0" fontId="0" fillId="5" borderId="0" xfId="0" applyFill="1" applyAlignment="1">
      <alignment vertical="top"/>
    </xf>
    <xf numFmtId="165" fontId="2" fillId="6" borderId="0" xfId="0" applyNumberFormat="1" applyFont="1" applyFill="1" applyAlignment="1">
      <alignment vertical="top"/>
    </xf>
    <xf numFmtId="166" fontId="0" fillId="6" borderId="0" xfId="0" applyNumberFormat="1" applyFill="1" applyAlignment="1">
      <alignment vertical="top"/>
    </xf>
    <xf numFmtId="166" fontId="0" fillId="5" borderId="0" xfId="0" applyNumberForma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width="48.7109375" customWidth="1"/>
    <col min="2" max="2" width="30.7109375" customWidth="1"/>
    <col min="3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</row>
    <row r="3" spans="1:3">
      <c r="A3" s="3" t="s">
        <v>4</v>
      </c>
      <c r="B3" s="4">
        <v>46295</v>
      </c>
      <c r="C3" s="5" t="s">
        <v>5</v>
      </c>
    </row>
    <row r="4" spans="1:3">
      <c r="A4" s="3" t="s">
        <v>6</v>
      </c>
      <c r="B4" s="6">
        <v>12000000</v>
      </c>
      <c r="C4" s="5" t="s">
        <v>7</v>
      </c>
    </row>
    <row r="6" spans="1:3">
      <c r="A6" s="2" t="s">
        <v>8</v>
      </c>
    </row>
    <row r="7" spans="1:3">
      <c r="A7" s="3" t="s">
        <v>9</v>
      </c>
      <c r="B7" s="7">
        <f>TODAY()-B3</f>
        <v>0</v>
      </c>
      <c r="C7" s="5" t="s">
        <v>10</v>
      </c>
    </row>
    <row r="8" spans="1:3">
      <c r="A8" s="3" t="s">
        <v>11</v>
      </c>
      <c r="B8" s="8">
        <f>B3+90</f>
        <v>0</v>
      </c>
      <c r="C8" s="5" t="s">
        <v>12</v>
      </c>
    </row>
    <row r="9" spans="1:3">
      <c r="A9" s="3" t="s">
        <v>13</v>
      </c>
      <c r="B9" s="7">
        <f>B8-TODAY()</f>
        <v>0</v>
      </c>
      <c r="C9" s="5" t="s">
        <v>14</v>
      </c>
    </row>
    <row r="10" spans="1:3">
      <c r="A10" s="3" t="s">
        <v>15</v>
      </c>
      <c r="B10" s="8">
        <f>B3+180</f>
        <v>0</v>
      </c>
      <c r="C10" s="5" t="s">
        <v>16</v>
      </c>
    </row>
    <row r="11" spans="1:3">
      <c r="A11" s="3" t="s">
        <v>17</v>
      </c>
      <c r="B11" s="7">
        <f>B10-TODAY()</f>
        <v>0</v>
      </c>
      <c r="C11" s="5" t="s">
        <v>18</v>
      </c>
    </row>
    <row r="12" spans="1:3">
      <c r="A12" s="3" t="s">
        <v>19</v>
      </c>
      <c r="B12" s="9">
        <f>IF(B7&lt;0,"NOT YET DUE: the clock starts on the due date",IF(B7&lt;=90,"WINDOW OPEN: complete renewal before the 3-month RBI expectation",IF(B7&lt;=180,"OVERDUE: beyond the 3-month expectation; close renewal before day 180 or the 42(5) NPA limb triggers","180-DAY LIMB TRIGGERED: review the IRAC NPA rules immediately")))</f>
        <v>0</v>
      </c>
      <c r="C12" s="5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52.7109375" customWidth="1"/>
    <col min="2" max="2" width="14.7109375" customWidth="1"/>
    <col min="3" max="3" width="20.7109375" customWidth="1"/>
    <col min="4" max="4" width="12.7109375" customWidth="1"/>
    <col min="5" max="5" width="18.7109375" customWidth="1"/>
    <col min="6" max="6" width="50.7109375" customWidth="1"/>
  </cols>
  <sheetData>
    <row r="1" spans="1:6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</v>
      </c>
    </row>
    <row r="2" spans="1:6">
      <c r="A2" s="3" t="s">
        <v>26</v>
      </c>
      <c r="B2" s="3">
        <v>30</v>
      </c>
      <c r="C2" s="3" t="s">
        <v>27</v>
      </c>
      <c r="D2" s="10" t="s">
        <v>28</v>
      </c>
      <c r="E2" s="8">
        <f>'Renewal Countdown'!B3-B2</f>
        <v>0</v>
      </c>
      <c r="F2" s="5" t="s">
        <v>29</v>
      </c>
    </row>
    <row r="3" spans="1:6">
      <c r="A3" s="3" t="s">
        <v>30</v>
      </c>
      <c r="B3" s="3">
        <v>6</v>
      </c>
      <c r="C3" s="3" t="s">
        <v>27</v>
      </c>
      <c r="D3" s="10" t="s">
        <v>28</v>
      </c>
      <c r="E3" s="8">
        <f>'Renewal Countdown'!B3-B3</f>
        <v>0</v>
      </c>
      <c r="F3" s="5" t="s">
        <v>31</v>
      </c>
    </row>
    <row r="4" spans="1:6">
      <c r="A4" s="3" t="s">
        <v>32</v>
      </c>
      <c r="B4" s="3">
        <v>3</v>
      </c>
      <c r="C4" s="3" t="s">
        <v>33</v>
      </c>
      <c r="D4" s="10" t="s">
        <v>28</v>
      </c>
      <c r="E4" s="8">
        <f>'Renewal Countdown'!B3-B4</f>
        <v>0</v>
      </c>
      <c r="F4" s="5" t="s">
        <v>34</v>
      </c>
    </row>
    <row r="5" spans="1:6">
      <c r="A5" s="3" t="s">
        <v>35</v>
      </c>
      <c r="B5" s="3">
        <v>5</v>
      </c>
      <c r="C5" s="3" t="s">
        <v>27</v>
      </c>
      <c r="D5" s="10" t="s">
        <v>28</v>
      </c>
      <c r="E5" s="8">
        <f>'Renewal Countdown'!B3-B5</f>
        <v>0</v>
      </c>
      <c r="F5" s="5" t="s">
        <v>36</v>
      </c>
    </row>
    <row r="6" spans="1:6">
      <c r="A6" s="3" t="s">
        <v>37</v>
      </c>
      <c r="B6" s="3">
        <v>2</v>
      </c>
      <c r="C6" s="3" t="s">
        <v>38</v>
      </c>
      <c r="D6" s="10" t="s">
        <v>28</v>
      </c>
      <c r="E6" s="8">
        <f>'Renewal Countdown'!B3-B6</f>
        <v>0</v>
      </c>
      <c r="F6" s="5" t="s">
        <v>39</v>
      </c>
    </row>
    <row r="7" spans="1:6">
      <c r="A7" s="3" t="s">
        <v>40</v>
      </c>
      <c r="B7" s="3">
        <v>2</v>
      </c>
      <c r="C7" s="3" t="s">
        <v>33</v>
      </c>
      <c r="D7" s="10" t="s">
        <v>28</v>
      </c>
      <c r="E7" s="8">
        <f>'Renewal Countdown'!B3-B7</f>
        <v>0</v>
      </c>
      <c r="F7" s="5" t="s">
        <v>41</v>
      </c>
    </row>
    <row r="8" spans="1:6">
      <c r="A8" s="3" t="s">
        <v>42</v>
      </c>
      <c r="B8" s="3">
        <v>3</v>
      </c>
      <c r="C8" s="3" t="s">
        <v>38</v>
      </c>
      <c r="D8" s="10" t="s">
        <v>43</v>
      </c>
      <c r="E8" s="8">
        <f>'Renewal Countdown'!B3-B8</f>
        <v>0</v>
      </c>
      <c r="F8" s="5" t="s">
        <v>44</v>
      </c>
    </row>
    <row r="9" spans="1:6">
      <c r="A9" s="3" t="s">
        <v>45</v>
      </c>
      <c r="B9" s="3">
        <v>5</v>
      </c>
      <c r="C9" s="3" t="s">
        <v>38</v>
      </c>
      <c r="D9" s="10" t="s">
        <v>28</v>
      </c>
      <c r="E9" s="8">
        <f>'Renewal Countdown'!B3-B9</f>
        <v>0</v>
      </c>
      <c r="F9" s="5" t="s">
        <v>46</v>
      </c>
    </row>
    <row r="10" spans="1:6">
      <c r="A10" s="3" t="s">
        <v>47</v>
      </c>
      <c r="B10" s="3">
        <v>1</v>
      </c>
      <c r="C10" s="3" t="s">
        <v>38</v>
      </c>
      <c r="D10" s="10" t="s">
        <v>28</v>
      </c>
      <c r="E10" s="8">
        <f>'Renewal Countdown'!B3-B10</f>
        <v>0</v>
      </c>
      <c r="F10" s="5" t="s">
        <v>48</v>
      </c>
    </row>
    <row r="11" spans="1:6">
      <c r="A11" s="3" t="s">
        <v>49</v>
      </c>
      <c r="B11" s="3">
        <v>3</v>
      </c>
      <c r="C11" s="3" t="s">
        <v>50</v>
      </c>
      <c r="D11" s="10" t="s">
        <v>43</v>
      </c>
      <c r="E11" s="8">
        <f>'Renewal Countdown'!B3-B11</f>
        <v>0</v>
      </c>
      <c r="F11" s="5" t="s">
        <v>51</v>
      </c>
    </row>
    <row r="12" spans="1:6">
      <c r="A12" s="2" t="s">
        <v>52</v>
      </c>
    </row>
    <row r="13" spans="1:6">
      <c r="A13" s="3" t="s">
        <v>53</v>
      </c>
      <c r="B13" s="11">
        <f>COUNTIF(D2:D11,"Y")</f>
        <v>0</v>
      </c>
    </row>
    <row r="14" spans="1:6">
      <c r="A14" s="3" t="s">
        <v>54</v>
      </c>
      <c r="B14" s="12">
        <f>B13/10</f>
        <v>0</v>
      </c>
    </row>
    <row r="15" spans="1:6">
      <c r="A15" s="3" t="s">
        <v>55</v>
      </c>
      <c r="B15" s="9">
        <f>IF(B14&gt;=1,"READY: file complete",IF(B14&gt;=0.8,"NEARLY READY: close the remaining gaps","NOT READY: start with the longest lead-time items"))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FormatPr defaultRowHeight="15"/>
  <cols>
    <col min="1" max="1" width="52.7109375" customWidth="1"/>
    <col min="2" max="2" width="28.7109375" customWidth="1"/>
    <col min="3" max="3" width="58.7109375" customWidth="1"/>
  </cols>
  <sheetData>
    <row r="1" spans="1:3">
      <c r="A1" s="1" t="s">
        <v>56</v>
      </c>
      <c r="B1" s="1" t="s">
        <v>1</v>
      </c>
      <c r="C1" s="1" t="s">
        <v>2</v>
      </c>
    </row>
    <row r="2" spans="1:3">
      <c r="A2" s="2" t="s">
        <v>57</v>
      </c>
    </row>
    <row r="3" spans="1:3">
      <c r="A3" s="3" t="s">
        <v>58</v>
      </c>
      <c r="B3" s="6">
        <v>18000000</v>
      </c>
      <c r="C3" s="5" t="s">
        <v>59</v>
      </c>
    </row>
    <row r="4" spans="1:3">
      <c r="A4" s="3" t="s">
        <v>60</v>
      </c>
      <c r="B4" s="4">
        <v>46305</v>
      </c>
      <c r="C4" s="5" t="s">
        <v>61</v>
      </c>
    </row>
    <row r="5" spans="1:3">
      <c r="A5" s="3" t="s">
        <v>62</v>
      </c>
      <c r="B5" s="7">
        <f>TODAY()-B4</f>
        <v>0</v>
      </c>
      <c r="C5" s="5" t="s">
        <v>63</v>
      </c>
    </row>
    <row r="6" spans="1:3">
      <c r="A6" s="3" t="s">
        <v>64</v>
      </c>
      <c r="B6" s="9">
        <f>IF(B5&lt;=90,"CURRENT: within para 15's 3-month rule","STALE: drawing power cannot be computed on this statement")</f>
        <v>0</v>
      </c>
      <c r="C6" s="5" t="s">
        <v>65</v>
      </c>
    </row>
    <row r="8" spans="1:3">
      <c r="A8" s="2" t="s">
        <v>66</v>
      </c>
    </row>
    <row r="9" spans="1:3">
      <c r="A9" s="3" t="s">
        <v>67</v>
      </c>
      <c r="B9" s="6">
        <v>18000000</v>
      </c>
      <c r="C9" s="5" t="s">
        <v>68</v>
      </c>
    </row>
    <row r="10" spans="1:3">
      <c r="A10" s="3" t="s">
        <v>69</v>
      </c>
      <c r="B10" s="13">
        <v>0.25</v>
      </c>
      <c r="C10" s="5" t="s">
        <v>70</v>
      </c>
    </row>
    <row r="11" spans="1:3">
      <c r="A11" s="3" t="s">
        <v>71</v>
      </c>
      <c r="B11" s="7">
        <f>B9*(1-B10)</f>
        <v>0</v>
      </c>
    </row>
    <row r="12" spans="1:3">
      <c r="A12" s="3" t="s">
        <v>72</v>
      </c>
      <c r="B12" s="6">
        <v>9000000</v>
      </c>
      <c r="C12" s="5" t="s">
        <v>73</v>
      </c>
    </row>
    <row r="13" spans="1:3">
      <c r="A13" s="3" t="s">
        <v>74</v>
      </c>
      <c r="B13" s="13">
        <v>0.25</v>
      </c>
      <c r="C13" s="5" t="s">
        <v>70</v>
      </c>
    </row>
    <row r="14" spans="1:3">
      <c r="A14" s="3" t="s">
        <v>75</v>
      </c>
      <c r="B14" s="7">
        <f>B12*(1-B13)</f>
        <v>0</v>
      </c>
    </row>
    <row r="15" spans="1:3">
      <c r="A15" s="3" t="s">
        <v>76</v>
      </c>
      <c r="B15" s="11">
        <f>B11+B14</f>
        <v>0</v>
      </c>
      <c r="C15" s="5" t="s">
        <v>77</v>
      </c>
    </row>
    <row r="17" spans="1:3">
      <c r="A17" s="2" t="s">
        <v>78</v>
      </c>
    </row>
    <row r="18" spans="1:3">
      <c r="A18" s="3" t="s">
        <v>79</v>
      </c>
      <c r="B18" s="6">
        <v>12000000</v>
      </c>
    </row>
    <row r="19" spans="1:3">
      <c r="A19" s="3" t="s">
        <v>80</v>
      </c>
      <c r="B19" s="11">
        <f>MIN(B15,B18)</f>
        <v>0</v>
      </c>
      <c r="C19" s="5" t="s">
        <v>81</v>
      </c>
    </row>
    <row r="20" spans="1:3">
      <c r="A20" s="3" t="s">
        <v>82</v>
      </c>
      <c r="B20" s="6">
        <v>9600000</v>
      </c>
    </row>
    <row r="21" spans="1:3">
      <c r="A21" s="3" t="s">
        <v>83</v>
      </c>
      <c r="B21" s="12">
        <f>B20/B18</f>
        <v>0</v>
      </c>
    </row>
    <row r="22" spans="1:3">
      <c r="A22" s="3" t="s">
        <v>84</v>
      </c>
      <c r="B22" s="7">
        <f>B18-B20</f>
        <v>0</v>
      </c>
    </row>
    <row r="23" spans="1:3">
      <c r="A23" s="3" t="s">
        <v>55</v>
      </c>
      <c r="B23" s="9">
        <f>IF(B15&gt;=B18,"HEALTHY: DP covers the full sanctioned limit","WATCH: DP is below the limit; the full amount is not drawable")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cols>
    <col min="1" max="1" width="52.7109375" customWidth="1"/>
    <col min="2" max="3" width="24.7109375" customWidth="1"/>
    <col min="4" max="4" width="12.7109375" customWidth="1"/>
  </cols>
  <sheetData>
    <row r="1" spans="1:4">
      <c r="A1" s="1" t="s">
        <v>85</v>
      </c>
      <c r="B1" s="1" t="s">
        <v>86</v>
      </c>
      <c r="C1" s="1" t="s">
        <v>87</v>
      </c>
      <c r="D1" s="1" t="s">
        <v>55</v>
      </c>
    </row>
    <row r="2" spans="1:4">
      <c r="A2" s="3" t="s">
        <v>88</v>
      </c>
      <c r="B2" s="7">
        <f>'Renewal Countdown'!B7=(TODAY()-DATE(2026,9,30))</f>
        <v>0</v>
      </c>
      <c r="C2" t="b">
        <v>1</v>
      </c>
      <c r="D2">
        <f>IF(B2=C2,"PASS","FAIL")</f>
        <v>0</v>
      </c>
    </row>
    <row r="3" spans="1:4">
      <c r="A3" s="3" t="s">
        <v>89</v>
      </c>
      <c r="B3" s="7">
        <f>'Renewal Countdown'!B8=(DATE(2026,9,30)+90)</f>
        <v>0</v>
      </c>
      <c r="C3" t="b">
        <v>1</v>
      </c>
      <c r="D3">
        <f>IF(B3=C3,"PASS","FAIL")</f>
        <v>0</v>
      </c>
    </row>
    <row r="4" spans="1:4">
      <c r="A4" s="3" t="s">
        <v>90</v>
      </c>
      <c r="B4" s="7">
        <f>'Renewal Countdown'!B10=(DATE(2026,9,30)+180)</f>
        <v>0</v>
      </c>
      <c r="C4" t="b">
        <v>1</v>
      </c>
      <c r="D4">
        <f>IF(B4=C4,"PASS","FAIL")</f>
        <v>0</v>
      </c>
    </row>
    <row r="5" spans="1:4">
      <c r="A5" s="3" t="s">
        <v>91</v>
      </c>
      <c r="B5" s="7">
        <f>'Renewal Countdown'!B9</f>
        <v>0</v>
      </c>
      <c r="C5" s="7">
        <f>(DATE(2026,12,29)-TODAY())</f>
        <v>0</v>
      </c>
      <c r="D5">
        <f>IF(ABS(B5-C5)&lt;=1,"PASS","FAIL")</f>
        <v>0</v>
      </c>
    </row>
    <row r="6" spans="1:4">
      <c r="A6" s="3" t="s">
        <v>92</v>
      </c>
      <c r="B6" s="7">
        <f>'Renewal Countdown'!B11</f>
        <v>0</v>
      </c>
      <c r="C6" s="7">
        <f>(DATE(2027,3,29)-TODAY())</f>
        <v>0</v>
      </c>
      <c r="D6">
        <f>IF(ABS(B6-C6)&lt;=1,"PASS","FAIL")</f>
        <v>0</v>
      </c>
    </row>
    <row r="7" spans="1:4">
      <c r="A7" s="3" t="s">
        <v>54</v>
      </c>
      <c r="B7" s="7">
        <f>'Document Checklist'!B14</f>
        <v>0</v>
      </c>
      <c r="C7" s="7">
        <v>0.8</v>
      </c>
      <c r="D7">
        <f>IF(ABS(B7-C7)&lt;=0.0001,"PASS","FAIL")</f>
        <v>0</v>
      </c>
    </row>
    <row r="8" spans="1:4">
      <c r="A8" s="3" t="s">
        <v>93</v>
      </c>
      <c r="B8" s="7">
        <f>'DP Health'!B11</f>
        <v>0</v>
      </c>
      <c r="C8" s="7">
        <v>13500000</v>
      </c>
      <c r="D8">
        <f>IF(ABS(B8-C8)&lt;=0.0001,"PASS","FAIL")</f>
        <v>0</v>
      </c>
    </row>
    <row r="9" spans="1:4">
      <c r="A9" s="3" t="s">
        <v>94</v>
      </c>
      <c r="B9" s="7">
        <f>'DP Health'!B14</f>
        <v>0</v>
      </c>
      <c r="C9" s="7">
        <v>6750000</v>
      </c>
      <c r="D9">
        <f>IF(ABS(B9-C9)&lt;=0.0001,"PASS","FAIL")</f>
        <v>0</v>
      </c>
    </row>
    <row r="10" spans="1:4">
      <c r="A10" s="3" t="s">
        <v>95</v>
      </c>
      <c r="B10" s="7">
        <f>'DP Health'!B15</f>
        <v>0</v>
      </c>
      <c r="C10" s="7">
        <v>20250000</v>
      </c>
      <c r="D10">
        <f>IF(ABS(B10-C10)&lt;=0.0001,"PASS","FAIL")</f>
        <v>0</v>
      </c>
    </row>
    <row r="11" spans="1:4">
      <c r="A11" s="3" t="s">
        <v>96</v>
      </c>
      <c r="B11" s="7">
        <f>'DP Health'!B19</f>
        <v>0</v>
      </c>
      <c r="C11" s="7">
        <v>12000000</v>
      </c>
      <c r="D11">
        <f>IF(ABS(B11-C11)&lt;=0.0001,"PASS","FAIL")</f>
        <v>0</v>
      </c>
    </row>
    <row r="12" spans="1:4">
      <c r="A12" s="3" t="s">
        <v>83</v>
      </c>
      <c r="B12" s="7">
        <f>'DP Health'!B21</f>
        <v>0</v>
      </c>
      <c r="C12" s="7">
        <v>0.8</v>
      </c>
      <c r="D12">
        <f>IF(ABS(B12-C12)&lt;=0.0001,"PASS","FAIL")</f>
        <v>0</v>
      </c>
    </row>
    <row r="13" spans="1:4">
      <c r="A13" s="3" t="s">
        <v>97</v>
      </c>
      <c r="B13" s="7">
        <f>'DP Health'!B22</f>
        <v>0</v>
      </c>
      <c r="C13" s="7">
        <v>2400000</v>
      </c>
      <c r="D13">
        <f>IF(ABS(B13-C13)&lt;=0.0001,"PASS","FAIL")</f>
        <v>0</v>
      </c>
    </row>
    <row r="14" spans="1:4">
      <c r="A14" s="3" t="s">
        <v>98</v>
      </c>
      <c r="B14" s="7">
        <f>'DP Health'!B5</f>
        <v>0</v>
      </c>
      <c r="C14" s="7">
        <f>(TODAY()-DATE(2026,10,10))</f>
        <v>0</v>
      </c>
      <c r="D14">
        <f>IF(ABS(B14-C14)&lt;=1,"PASS","FAIL")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Renewal Countdown</vt:lpstr>
      <vt:lpstr>Document Checklist</vt:lpstr>
      <vt:lpstr>DP Health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2026-10-19T11:40:16Z</dcterms:created>
  <dcterms:modified xsi:type="dcterms:W3CDTF">2026-10-19T11:40:16Z</dcterms:modified>
</cp:coreProperties>
</file>