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puts" sheetId="1" r:id="rId1"/>
    <sheet name="True Cost" sheetId="2" r:id="rId2"/>
    <sheet name="Trap Checks" sheetId="3" r:id="rId3"/>
    <sheet name="Checks" sheetId="4" r:id="rId4"/>
  </sheets>
  <calcPr calcId="124519" fullCalcOnLoad="1"/>
</workbook>
</file>

<file path=xl/sharedStrings.xml><?xml version="1.0" encoding="utf-8"?>
<sst xmlns="http://schemas.openxmlformats.org/spreadsheetml/2006/main" count="63" uniqueCount="61">
  <si>
    <t>YOUR SANCTION LETTER (yellow cells are editable inputs)</t>
  </si>
  <si>
    <t>Value</t>
  </si>
  <si>
    <t>Where to find it</t>
  </si>
  <si>
    <t>Loan amount sanctioned (Rs)</t>
  </si>
  <si>
    <t>Sanction letter: sanctioned amount</t>
  </si>
  <si>
    <t>Annual interest rate</t>
  </si>
  <si>
    <t>Sanction letter: interest rate clause</t>
  </si>
  <si>
    <t>Tenure (months)</t>
  </si>
  <si>
    <t>Sanction letter: tenure</t>
  </si>
  <si>
    <t>Processing fee</t>
  </si>
  <si>
    <t>Sanction letter / KFS: fees and charges</t>
  </si>
  <si>
    <t>Insurance premium bundled into loan (Rs)</t>
  </si>
  <si>
    <t>Sanction letter: security and insurance clause; 0 if none</t>
  </si>
  <si>
    <t>EMI quoted in the sanction letter (Rs)</t>
  </si>
  <si>
    <t>Sanction letter: EMI and schedule</t>
  </si>
  <si>
    <t>Rate type</t>
  </si>
  <si>
    <t>Floating</t>
  </si>
  <si>
    <t>Sanction letter: fixed or floating</t>
  </si>
  <si>
    <t>Borrower purpose</t>
  </si>
  <si>
    <t>Individual, non-business</t>
  </si>
  <si>
    <t>Individual non-business / Individual business / Business</t>
  </si>
  <si>
    <t>Penal-charge wording in the letter</t>
  </si>
  <si>
    <t>flat penal charge</t>
  </si>
  <si>
    <t>flat penal charge OR penal interest</t>
  </si>
  <si>
    <t>Every fee appears in the KFS (Y/N)</t>
  </si>
  <si>
    <t>Y</t>
  </si>
  <si>
    <t>Compare the letter's fee list with the Key Facts Statement</t>
  </si>
  <si>
    <t>TRUE COST (all formulas, do not type over)</t>
  </si>
  <si>
    <t>How it is computed</t>
  </si>
  <si>
    <t>Monthly rate</t>
  </si>
  <si>
    <t>Annual rate divided by 12</t>
  </si>
  <si>
    <t>EMI recomputed from sanctioned terms (Rs)</t>
  </si>
  <si>
    <t>Standard EMI formula on the sanctioned amount, rate and tenure</t>
  </si>
  <si>
    <t>Difference vs letter EMI (Rs)</t>
  </si>
  <si>
    <t>Should be within a rupee of zero; larger gaps need an explanation</t>
  </si>
  <si>
    <t>Total payout over tenure (Rs)</t>
  </si>
  <si>
    <t>EMI times number of months</t>
  </si>
  <si>
    <t>Total interest (Rs)</t>
  </si>
  <si>
    <t>Total payout minus sanctioned principal</t>
  </si>
  <si>
    <t>Processing fee (Rs)</t>
  </si>
  <si>
    <t>Fee percentage applied to the sanctioned amount</t>
  </si>
  <si>
    <t>Net amount you actually receive (Rs)</t>
  </si>
  <si>
    <t>Sanctioned amount minus fee minus bundled insurance</t>
  </si>
  <si>
    <t>Extra lifetime cost of bundled insurance (Rs)</t>
  </si>
  <si>
    <t>Total payout with the premium folded in, minus total payout without it (unrounded EMI basis)</t>
  </si>
  <si>
    <t>FINE-PRINT TRAP CHECKS (all formulas)</t>
  </si>
  <si>
    <t>Verdict</t>
  </si>
  <si>
    <t>1. EMI matches the letter (within Rs 1)</t>
  </si>
  <si>
    <t>2. Prepayment penalty clause</t>
  </si>
  <si>
    <t>3. Penal-charge wording is the lawful form</t>
  </si>
  <si>
    <t>4. Fees all appear in the Key Facts Statement</t>
  </si>
  <si>
    <t>5. Bundled insurance priced separately</t>
  </si>
  <si>
    <t>MACHINE-VERIFIED VALUES (article examples)</t>
  </si>
  <si>
    <t>Formula</t>
  </si>
  <si>
    <t>Expected</t>
  </si>
  <si>
    <t>Article home-loan EMI: Rs 60L @ 8.75% x 240m</t>
  </si>
  <si>
    <t>Article personal-loan EMI: Rs 5L @ 12% x 48m</t>
  </si>
  <si>
    <t>Article bundled-insurance extra lifetime cost</t>
  </si>
  <si>
    <t>Article processing fee: 1% of Rs 60L</t>
  </si>
  <si>
    <t>EMI cross-check matches quoted letter EMI</t>
  </si>
  <si>
    <t>PASS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</si>
</sst>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.00%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B3C5D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3" borderId="0" xfId="0" applyNumberFormat="1" applyFill="1" applyAlignment="1">
      <alignment vertical="top"/>
    </xf>
    <xf numFmtId="0" fontId="2" fillId="0" borderId="0" xfId="0" applyFont="1" applyAlignment="1">
      <alignment wrapText="1"/>
    </xf>
    <xf numFmtId="165" fontId="0" fillId="3" borderId="0" xfId="0" applyNumberFormat="1" applyFill="1" applyAlignment="1">
      <alignment vertical="top"/>
    </xf>
    <xf numFmtId="1" fontId="0" fillId="3" borderId="0" xfId="0" applyNumberFormat="1" applyFill="1" applyAlignment="1">
      <alignment vertical="top"/>
    </xf>
    <xf numFmtId="0" fontId="0" fillId="3" borderId="0" xfId="0" applyFill="1" applyAlignment="1">
      <alignment vertical="top"/>
    </xf>
    <xf numFmtId="165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4" fontId="3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b/>
        <color rgb="FF1B7F3B"/>
      </font>
    </dxf>
    <dxf>
      <font>
        <b/>
        <color rgb="FFC0392B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/>
  </sheetViews>
  <sheetFormatPr defaultRowHeight="15"/>
  <cols>
    <col min="1" max="1" width="48.7109375" customWidth="1"/>
    <col min="2" max="2" width="24.7109375" customWidth="1"/>
    <col min="3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>
        <v>6000000</v>
      </c>
      <c r="C2" s="4" t="s">
        <v>4</v>
      </c>
    </row>
    <row r="3" spans="1:3">
      <c r="A3" s="2" t="s">
        <v>5</v>
      </c>
      <c r="B3" s="5">
        <v>0.08749999999999999</v>
      </c>
      <c r="C3" s="4" t="s">
        <v>6</v>
      </c>
    </row>
    <row r="4" spans="1:3">
      <c r="A4" s="2" t="s">
        <v>7</v>
      </c>
      <c r="B4" s="6">
        <v>240</v>
      </c>
      <c r="C4" s="4" t="s">
        <v>8</v>
      </c>
    </row>
    <row r="5" spans="1:3">
      <c r="A5" s="2" t="s">
        <v>9</v>
      </c>
      <c r="B5" s="5">
        <v>0.01</v>
      </c>
      <c r="C5" s="4" t="s">
        <v>10</v>
      </c>
    </row>
    <row r="6" spans="1:3">
      <c r="A6" s="2" t="s">
        <v>11</v>
      </c>
      <c r="B6" s="3">
        <v>45000</v>
      </c>
      <c r="C6" s="4" t="s">
        <v>12</v>
      </c>
    </row>
    <row r="7" spans="1:3">
      <c r="A7" s="2" t="s">
        <v>13</v>
      </c>
      <c r="B7" s="3">
        <v>53023</v>
      </c>
      <c r="C7" s="4" t="s">
        <v>14</v>
      </c>
    </row>
    <row r="8" spans="1:3">
      <c r="A8" s="2" t="s">
        <v>15</v>
      </c>
      <c r="B8" s="7" t="s">
        <v>16</v>
      </c>
      <c r="C8" s="4" t="s">
        <v>17</v>
      </c>
    </row>
    <row r="9" spans="1:3">
      <c r="A9" s="2" t="s">
        <v>18</v>
      </c>
      <c r="B9" s="7" t="s">
        <v>19</v>
      </c>
      <c r="C9" s="4" t="s">
        <v>20</v>
      </c>
    </row>
    <row r="10" spans="1:3">
      <c r="A10" s="2" t="s">
        <v>21</v>
      </c>
      <c r="B10" s="7" t="s">
        <v>22</v>
      </c>
      <c r="C10" s="4" t="s">
        <v>23</v>
      </c>
    </row>
    <row r="11" spans="1:3">
      <c r="A11" s="2" t="s">
        <v>24</v>
      </c>
      <c r="B11" s="7" t="s">
        <v>25</v>
      </c>
      <c r="C11" s="4" t="s">
        <v>26</v>
      </c>
    </row>
  </sheetData>
  <dataValidations count="4">
    <dataValidation type="list" allowBlank="1" showInputMessage="1" showErrorMessage="1" sqref="B8">
      <formula1>"Fixed,Floating"</formula1>
    </dataValidation>
    <dataValidation type="list" allowBlank="1" showInputMessage="1" showErrorMessage="1" sqref="B9">
      <formula1>"Individual, non-business,Individual, business,Business"</formula1>
    </dataValidation>
    <dataValidation type="list" allowBlank="1" showInputMessage="1" showErrorMessage="1" sqref="B10">
      <formula1>"flat penal charge,penal interest"</formula1>
    </dataValidation>
    <dataValidation type="list" allowBlank="1" showInputMessage="1" showErrorMessage="1" sqref="B11">
      <formula1>"Y,N"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cols>
    <col min="1" max="1" width="48.7109375" customWidth="1"/>
    <col min="2" max="2" width="24.7109375" customWidth="1"/>
    <col min="3" max="3" width="60.7109375" customWidth="1"/>
  </cols>
  <sheetData>
    <row r="1" spans="1:3">
      <c r="A1" s="1" t="s">
        <v>27</v>
      </c>
      <c r="B1" s="1" t="s">
        <v>1</v>
      </c>
      <c r="C1" s="1" t="s">
        <v>28</v>
      </c>
    </row>
    <row r="2" spans="1:3">
      <c r="A2" s="2" t="s">
        <v>29</v>
      </c>
      <c r="B2" s="8">
        <f>Inputs!B3/12</f>
        <v>0</v>
      </c>
      <c r="C2" s="4" t="s">
        <v>30</v>
      </c>
    </row>
    <row r="3" spans="1:3">
      <c r="A3" s="2" t="s">
        <v>31</v>
      </c>
      <c r="B3" s="9">
        <f>ROUND(Inputs!B2*B2*(1+B2)^Inputs!B4/((1+B2)^Inputs!B4-1),0)</f>
        <v>0</v>
      </c>
      <c r="C3" s="4" t="s">
        <v>32</v>
      </c>
    </row>
    <row r="4" spans="1:3">
      <c r="A4" s="2" t="s">
        <v>33</v>
      </c>
      <c r="B4" s="9">
        <f>B3-Inputs!B7</f>
        <v>0</v>
      </c>
      <c r="C4" s="4" t="s">
        <v>34</v>
      </c>
    </row>
    <row r="5" spans="1:3">
      <c r="A5" s="2" t="s">
        <v>35</v>
      </c>
      <c r="B5" s="10">
        <f>B3*Inputs!B4</f>
        <v>0</v>
      </c>
      <c r="C5" s="4" t="s">
        <v>36</v>
      </c>
    </row>
    <row r="6" spans="1:3">
      <c r="A6" s="2" t="s">
        <v>37</v>
      </c>
      <c r="B6" s="9">
        <f>B5-B2</f>
        <v>0</v>
      </c>
      <c r="C6" s="4" t="s">
        <v>38</v>
      </c>
    </row>
    <row r="7" spans="1:3">
      <c r="A7" s="2" t="s">
        <v>39</v>
      </c>
      <c r="B7" s="9">
        <f>Inputs!B2*Inputs!B5</f>
        <v>0</v>
      </c>
      <c r="C7" s="4" t="s">
        <v>40</v>
      </c>
    </row>
    <row r="8" spans="1:3">
      <c r="A8" s="2" t="s">
        <v>41</v>
      </c>
      <c r="B8" s="10">
        <f>Inputs!B2-B7-Inputs!B6</f>
        <v>0</v>
      </c>
      <c r="C8" s="4" t="s">
        <v>42</v>
      </c>
    </row>
    <row r="9" spans="1:3">
      <c r="A9" s="2" t="s">
        <v>43</v>
      </c>
      <c r="B9" s="9">
        <f>(Inputs!B2+Inputs!B6)*B2*(1+B2)^Inputs!B4/((1+B2)^Inputs!B4-1)*Inputs!B4-(Inputs!B2*B2*(1+B2)^Inputs!B4/((1+B2)^Inputs!B4-1))*Inputs!B4</f>
        <v>0</v>
      </c>
      <c r="C9" s="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8.7109375" customWidth="1"/>
    <col min="2" max="2" width="60.7109375" customWidth="1"/>
  </cols>
  <sheetData>
    <row r="1" spans="1:2">
      <c r="A1" s="1" t="s">
        <v>45</v>
      </c>
      <c r="B1" s="1" t="s">
        <v>46</v>
      </c>
    </row>
    <row r="2" spans="1:2">
      <c r="A2" s="2" t="s">
        <v>47</v>
      </c>
      <c r="B2" s="2">
        <f>IF(ABS('True Cost'!B4)&lt;=1,"PASS: your recomputed EMI matches the letter","FLAG: the letter EMI differs by more than a rupee. Ask the lender which number is contractual")</f>
        <v>0</v>
      </c>
    </row>
    <row r="3" spans="1:2">
      <c r="A3" s="2" t="s">
        <v>48</v>
      </c>
      <c r="B3" s="2">
        <f>IF(AND(Inputs!B8="Floating",Inputs!B9="Individual, non-business"),"Should be NIL: RBI barred foreclosure and prepayment penalties on floating-rate term loans to individuals for non-business purposes (2014, reaffirmed 2019). If your letter charges one, raise it.","May apply per lender policy: read the letter for the exact charge and lock-in window")</f>
        <v>0</v>
      </c>
    </row>
    <row r="4" spans="1:2">
      <c r="A4" s="2" t="s">
        <v>49</v>
      </c>
      <c r="B4" s="2">
        <f>IF(Inputs!B10="flat penal charge","PASS: flat penal charge matches the RBI penal-charges circular (Aug 2023, effective 1 Apr 2024).","FLAG: stale penal-interest wording. Penalties must be flat disclosed charges, never interest added to the rate, with no compounding")</f>
        <v>0</v>
      </c>
    </row>
    <row r="5" spans="1:2">
      <c r="A5" s="2" t="s">
        <v>50</v>
      </c>
      <c r="B5" s="2">
        <f>IF(UPPER(Inputs!B11)="Y","PASS: KFS covers every fee. Since 1 Oct 2024 no charge outside the KFS can be collected without your explicit consent.","FLAG: a fee outside the KFS cannot be charged without your consent. Get it added to the KFS or removed")</f>
        <v>0</v>
      </c>
    </row>
    <row r="6" spans="1:2">
      <c r="A6" s="2" t="s">
        <v>51</v>
      </c>
      <c r="B6" s="2">
        <f>IF('True Cost'!B9&gt;0,"FLAG: the premium is folded into the loan and you pay interest on it (see True Cost row 9). Ask whether it is optional and price it separately.","PASS: no bundled premium in the loan")</f>
        <v>0</v>
      </c>
    </row>
  </sheetData>
  <conditionalFormatting sqref="B2">
    <cfRule type="containsText" dxfId="0" priority="1" operator="containsText" text="PASS">
      <formula>NOT(ISERROR(SEARCH("PASS",B2)))</formula>
    </cfRule>
    <cfRule type="containsText" dxfId="1" priority="2" operator="containsText" text="FLAG">
      <formula>NOT(ISERROR(SEARCH("FLAG",B2)))</formula>
    </cfRule>
  </conditionalFormatting>
  <conditionalFormatting sqref="B3">
    <cfRule type="containsText" dxfId="0" priority="3" operator="containsText" text="PASS">
      <formula>NOT(ISERROR(SEARCH("PASS",B3)))</formula>
    </cfRule>
    <cfRule type="containsText" dxfId="1" priority="4" operator="containsText" text="FLAG">
      <formula>NOT(ISERROR(SEARCH("FLAG",B3)))</formula>
    </cfRule>
  </conditionalFormatting>
  <conditionalFormatting sqref="B4">
    <cfRule type="containsText" dxfId="0" priority="5" operator="containsText" text="PASS">
      <formula>NOT(ISERROR(SEARCH("PASS",B4)))</formula>
    </cfRule>
    <cfRule type="containsText" dxfId="1" priority="6" operator="containsText" text="FLAG">
      <formula>NOT(ISERROR(SEARCH("FLAG",B4)))</formula>
    </cfRule>
  </conditionalFormatting>
  <conditionalFormatting sqref="B5">
    <cfRule type="containsText" dxfId="0" priority="7" operator="containsText" text="PASS">
      <formula>NOT(ISERROR(SEARCH("PASS",B5)))</formula>
    </cfRule>
    <cfRule type="containsText" dxfId="1" priority="8" operator="containsText" text="FLAG">
      <formula>NOT(ISERROR(SEARCH("FLAG",B5)))</formula>
    </cfRule>
  </conditionalFormatting>
  <conditionalFormatting sqref="B6">
    <cfRule type="containsText" dxfId="0" priority="9" operator="containsText" text="PASS">
      <formula>NOT(ISERROR(SEARCH("PASS",B6)))</formula>
    </cfRule>
    <cfRule type="containsText" dxfId="1" priority="10" operator="containsText" text="FLAG">
      <formula>NOT(ISERROR(SEARCH("FLAG",B6)))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cols>
    <col min="1" max="1" width="56.7109375" customWidth="1"/>
    <col min="2" max="3" width="20.7109375" customWidth="1"/>
    <col min="4" max="4" width="14.7109375" customWidth="1"/>
  </cols>
  <sheetData>
    <row r="1" spans="1:4">
      <c r="A1" s="1" t="s">
        <v>52</v>
      </c>
      <c r="B1" s="1" t="s">
        <v>53</v>
      </c>
      <c r="C1" s="1" t="s">
        <v>54</v>
      </c>
      <c r="D1" s="1" t="s">
        <v>46</v>
      </c>
    </row>
    <row r="2" spans="1:4">
      <c r="A2" s="2" t="s">
        <v>55</v>
      </c>
      <c r="B2" s="9">
        <f>ROUND(6000000*(0.0875/12)*(1+0.0875/12)^240/((1+0.0875/12)^240-1),0)</f>
        <v>0</v>
      </c>
      <c r="C2" s="9">
        <v>53023</v>
      </c>
      <c r="D2">
        <f>IF(ABS(B2-C2)&lt;=1,"PASS","FAIL")</f>
        <v>0</v>
      </c>
    </row>
    <row r="3" spans="1:4">
      <c r="A3" s="2" t="s">
        <v>56</v>
      </c>
      <c r="B3" s="9">
        <f>ROUND(500000*(0.12/12)*(1+0.12/12)^48/((1+0.12/12)^48-1),0)</f>
        <v>0</v>
      </c>
      <c r="C3" s="9">
        <v>13167</v>
      </c>
      <c r="D3">
        <f>IF(ABS(B3-C3)&lt;=1,"PASS","FAIL")</f>
        <v>0</v>
      </c>
    </row>
    <row r="4" spans="1:4">
      <c r="A4" s="2" t="s">
        <v>57</v>
      </c>
      <c r="B4" s="9">
        <f>(6045000*(0.0875/12)*(1+0.0875/12)^240/((1+0.0875/12)^240-1))*240-(6000000*(0.0875/12)*(1+0.0875/12)^240/((1+0.0875/12)^240-1))*240</f>
        <v>0</v>
      </c>
      <c r="C4" s="9">
        <v>95441</v>
      </c>
      <c r="D4">
        <f>IF(ABS(B4-C4)&lt;=2,"PASS","FAIL")</f>
        <v>0</v>
      </c>
    </row>
    <row r="5" spans="1:4">
      <c r="A5" s="2" t="s">
        <v>58</v>
      </c>
      <c r="B5" s="9">
        <f>6000000*1%</f>
        <v>0</v>
      </c>
      <c r="C5" s="9">
        <v>60000</v>
      </c>
      <c r="D5">
        <f>IF(ABS(B5-C5)&lt;=0,"PASS","FAIL")</f>
        <v>0</v>
      </c>
    </row>
    <row r="6" spans="1:4">
      <c r="A6" s="2" t="s">
        <v>59</v>
      </c>
      <c r="B6">
        <f>IF(ABS('True Cost'!B3-Inputs!B7)&lt;=1,"PASS","FAIL")</f>
        <v>0</v>
      </c>
      <c r="C6" t="s">
        <v>60</v>
      </c>
      <c r="D6">
        <f>IF(B6=C6,"PASS","FAIL")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Inputs</vt:lpstr>
      <vt:lpstr>True Cost</vt:lpstr>
      <vt:lpstr>Trap Checks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2026-10-17T11:29:22Z</dcterms:created>
  <dcterms:modified xsi:type="dcterms:W3CDTF">2026-10-17T11:29:22Z</dcterms:modified>
</cp:coreProperties>
</file>